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ХОЛЛ" sheetId="1" r:id="rId1"/>
    <sheet name="подгонка изделия по фигуре" sheetId="2" r:id="rId2"/>
    <sheet name="ст-ть фурнитуры" sheetId="3" state="hidden" r:id="rId3"/>
    <sheet name="сроки" sheetId="4" r:id="rId4"/>
  </sheets>
  <definedNames/>
  <calcPr fullCalcOnLoad="1"/>
</workbook>
</file>

<file path=xl/sharedStrings.xml><?xml version="1.0" encoding="utf-8"?>
<sst xmlns="http://schemas.openxmlformats.org/spreadsheetml/2006/main" count="692" uniqueCount="223">
  <si>
    <t>УТВЕРЖДАЮ</t>
  </si>
  <si>
    <t>Генеральный директор</t>
  </si>
  <si>
    <t>ООО "____________________"</t>
  </si>
  <si>
    <t>__________________________</t>
  </si>
  <si>
    <t>__________________ 20___г.</t>
  </si>
  <si>
    <t>СТОИМОСТЬ УСЛУГ РЕМОНТА ОДЕЖДЫ</t>
  </si>
  <si>
    <t>ИЗДЕЛИЯ ИЗ ТЕКСТИЛЬНЫХ МАТЕРИАЛОВ</t>
  </si>
  <si>
    <t>наименование услуги</t>
  </si>
  <si>
    <t>ед. изм.</t>
  </si>
  <si>
    <t>Срок исполнения заказа, сутки*</t>
  </si>
  <si>
    <t>Стоимость, руб.</t>
  </si>
  <si>
    <t>стандарт</t>
  </si>
  <si>
    <t>экспресс</t>
  </si>
  <si>
    <t>Пришить пуговицу, вешалку (без учета стоимости фурнитуры)</t>
  </si>
  <si>
    <t>за 1 шт</t>
  </si>
  <si>
    <t xml:space="preserve">Пришить погоны </t>
  </si>
  <si>
    <t>1 пара</t>
  </si>
  <si>
    <t>Пришить шеврон, светоотражающую ленту, фигурный элемент</t>
  </si>
  <si>
    <t>Ремонт петли, вешалки из ткани, шлевки или крючка на поясе</t>
  </si>
  <si>
    <r>
      <t xml:space="preserve">Зашить разрыв шва за каждый </t>
    </r>
    <r>
      <rPr>
        <sz val="20"/>
        <rFont val="Pragmatica"/>
        <family val="0"/>
      </rPr>
      <t>шов</t>
    </r>
  </si>
  <si>
    <t>Машинная штопка разрыва ткани за каждый участок</t>
  </si>
  <si>
    <t>Заменить мешковину кармана</t>
  </si>
  <si>
    <t>Замена молнии, без учета стоимости фурнитуры</t>
  </si>
  <si>
    <t>В юбке, брюках</t>
  </si>
  <si>
    <t>В платье, халате, блузе, жилете</t>
  </si>
  <si>
    <t>В свадебном, вечернем платье, корсете</t>
  </si>
  <si>
    <t>Укоротить рукава</t>
  </si>
  <si>
    <t>Пришить  отпоровшуюся подгибку</t>
  </si>
  <si>
    <t>Простой низ, гладкий</t>
  </si>
  <si>
    <t>Сложный низ (манжеты, резинка, оборки, молнии и т.д.)</t>
  </si>
  <si>
    <t>Низ с манжетами в классической рубашке с переносом шлицы</t>
  </si>
  <si>
    <t>Укоротить низ брюк, джинсы</t>
  </si>
  <si>
    <t>Сложный низ, без молний (на тесьме, с манжетами, разрезами, с сохранением оригинальной строчки)</t>
  </si>
  <si>
    <t>Особо сложный низ с переносом молний, окантовкой низа, горнолыжные</t>
  </si>
  <si>
    <t>Пришить отпоровшуюся подгибку</t>
  </si>
  <si>
    <t>Особо сложный (косой крой, пояс в блузоне, оборки, кружева, резинки, «кулиски», окантовки низа и т.д.)</t>
  </si>
  <si>
    <t>верхний слой</t>
  </si>
  <si>
    <t xml:space="preserve">внутренний слой </t>
  </si>
  <si>
    <t>Укоротить низ свадебного платья или юбки</t>
  </si>
  <si>
    <t>Заменить подкладку в юбке, брюках, платье, без стоимости подкладки</t>
  </si>
  <si>
    <t>Замена в юбке</t>
  </si>
  <si>
    <t>Замена  в брюках</t>
  </si>
  <si>
    <t>Замена в повседневном платье без молнии</t>
  </si>
  <si>
    <t>Замена в повседневном платье с молнией</t>
  </si>
  <si>
    <t>Замена в вечернем платье</t>
  </si>
  <si>
    <t>Вещи в ремонт принимаются в чистом виде или после обработки в химчистке-прачечной</t>
  </si>
  <si>
    <t>*Исключая нерабочие дни</t>
  </si>
  <si>
    <t xml:space="preserve">ИЗДЕЛИЯ БЕЗ УТЕПЛИТЕЛЯ:
 ЖИЛЕТ, ПИДЖАК, КИТЕЛЬ, КУРТКА, ПЛАЩ, ПАЛЬТО, КОМБИНЕЗОН </t>
  </si>
  <si>
    <t>Пришить погоны</t>
  </si>
  <si>
    <t>Ремонт и изготовление петли, вешалки из ткани, шлевки или крючка на поясе</t>
  </si>
  <si>
    <r>
      <t xml:space="preserve">Зашить разрыв шва за  каждый </t>
    </r>
    <r>
      <rPr>
        <sz val="20"/>
        <rFont val="Pragmatica"/>
        <family val="0"/>
      </rPr>
      <t>шов</t>
    </r>
  </si>
  <si>
    <t>Машинная штопка разрыва ткани за каждый  порыв</t>
  </si>
  <si>
    <t>На кармане, рукаве</t>
  </si>
  <si>
    <t>Центральная застежка</t>
  </si>
  <si>
    <t>Укоротить  рукава</t>
  </si>
  <si>
    <t>Сложный низ (манжеты, резинка, шлицы, разрезы, складки, оборки, и т.д.)</t>
  </si>
  <si>
    <t>Особо сложный с переносом молний, окантовкой низа, мужской пиджак</t>
  </si>
  <si>
    <t>Сложный низ (разрезы, шлицы, складки, закругленный борт, клеш)</t>
  </si>
  <si>
    <t>Особо сложный (фигурный низ, пояс, оборки, кружева, резинки, «кулиски», окантовки низа и т.д.)</t>
  </si>
  <si>
    <t>Замена подкладки в жилете</t>
  </si>
  <si>
    <t>Частичная замена (без изготовления карманов и без стоимости подкладки)</t>
  </si>
  <si>
    <t>за 1 деталь</t>
  </si>
  <si>
    <t>Полная замена (без изготовления карманов и без стоимости подкладки)</t>
  </si>
  <si>
    <t>Карман на подкладке</t>
  </si>
  <si>
    <t>Замена подкладки в пиджаке, куртке (выше колена)</t>
  </si>
  <si>
    <t>За каждый карман на подкладке</t>
  </si>
  <si>
    <t>УТЕПЛЕННЫЕ ИЗДЕЛИЯ:
 КУРТКА, ЖИЛЕТ, ПЛАЩ, ПАЛЬТО, КОМБИНЕЗОН</t>
  </si>
  <si>
    <t>Пришить пуговицу, металлическую вешалку (без учета стоимости фурнитуры)</t>
  </si>
  <si>
    <r>
      <t xml:space="preserve">Ремонт разрыва шва за каждый </t>
    </r>
    <r>
      <rPr>
        <sz val="20"/>
        <rFont val="Pragmatica"/>
        <family val="0"/>
      </rPr>
      <t>шов</t>
    </r>
  </si>
  <si>
    <t>Машинная штопка разрыва ткани за каждый порыв</t>
  </si>
  <si>
    <t>Особо сложный с переносом молний, окантовкой низа</t>
  </si>
  <si>
    <t>Укоротить низ жилета, куртки (длина выше колена)</t>
  </si>
  <si>
    <t>Сложный низ (разрезы, складки, закругленный борт, клеш)</t>
  </si>
  <si>
    <t>1 деталь</t>
  </si>
  <si>
    <t>Замена подкладки в куртке</t>
  </si>
  <si>
    <t>КОЖЕ-ЗАМШЕВЫЕ ИЗДЕЛИЯ, ДУБЛЕНКА</t>
  </si>
  <si>
    <t>Пришить пуговицу, металлическую вешалку</t>
  </si>
  <si>
    <r>
      <t>Ремонт разрыва шва за каждый</t>
    </r>
    <r>
      <rPr>
        <sz val="20"/>
        <color indexed="10"/>
        <rFont val="Pragmatica"/>
        <family val="0"/>
      </rPr>
      <t xml:space="preserve"> </t>
    </r>
    <r>
      <rPr>
        <sz val="20"/>
        <rFont val="Pragmatica"/>
        <family val="0"/>
      </rPr>
      <t>шов</t>
    </r>
  </si>
  <si>
    <t>Машинная штопка разрыва кожи за каждый порыв</t>
  </si>
  <si>
    <t>Декоративный ремонт разрыва кожи: заплата, тесьма, перенос деталей за каждый  порыв</t>
  </si>
  <si>
    <t>Укоротить низ брюк</t>
  </si>
  <si>
    <r>
      <t>Пришить или подклеить отпоровшуюся подгибку</t>
    </r>
  </si>
  <si>
    <t>Сложный низ, без молний (на тесьме, с манжетами, разрезами, утепленные)</t>
  </si>
  <si>
    <t>Особо сложный низ с переносом молний, с окантовкой низа</t>
  </si>
  <si>
    <t>Укоротить рукава дубленки, куртки</t>
  </si>
  <si>
    <t>Пришить или подклеить отпоровшуюся подгибку</t>
  </si>
  <si>
    <t>Особо сложный (фигурный низ, пояс, резинки, окантовки низа)</t>
  </si>
  <si>
    <t>за 1деталь</t>
  </si>
  <si>
    <t>РЕМОНТ ОДЕЖДЫ ИЗ НАТУРАЛЬНОГО МЕХА</t>
  </si>
  <si>
    <t>возможность осуществления каждой операции определяется технологом</t>
  </si>
  <si>
    <t>МЕХОВОЙ ЖИЛЕТ, ШУБА КОРОТКАЯ И ДЛИННАЯ</t>
  </si>
  <si>
    <t>Пришить пуговицу, вешалку (без стоимости фурнитуры)</t>
  </si>
  <si>
    <t>Заменить петлю, шубный крючок с учетом стоимости крючка</t>
  </si>
  <si>
    <t>см.</t>
  </si>
  <si>
    <t>Зашить разрыв меха за 1см.</t>
  </si>
  <si>
    <t>Удалить вытертость меха на кармане</t>
  </si>
  <si>
    <t>Удалить вытертость меха на сгибе борта</t>
  </si>
  <si>
    <t>Удалить вытертости меха по низу рукавов</t>
  </si>
  <si>
    <t>Заменить мешковину кармана шубы</t>
  </si>
  <si>
    <t>Укоротить низ жилета, п/шубка (длина выше колена)</t>
  </si>
  <si>
    <t>Прямой низ, гладкий, подкладка пришита к низу</t>
  </si>
  <si>
    <t>Сложный низ (разрезы,  закругленный борт, клеш, отлетная подкладка)</t>
  </si>
  <si>
    <t>Сложный низ (разрезы, закругленный борт, клеш, отлетная подкладка)</t>
  </si>
  <si>
    <t>Заменить подкладку в меховом жилете</t>
  </si>
  <si>
    <t>Заменить подкладку в полушубке (длина выше колена)</t>
  </si>
  <si>
    <t>Полная замена ПРЯМОЙ покрой (без изготовления карманов и без стоимости подкладки)</t>
  </si>
  <si>
    <t>Полная замена покрой ТРАПЕЦИЯ (без изготовления карманов и без стоимости подкладки)</t>
  </si>
  <si>
    <t>изготовить карман на подкладке</t>
  </si>
  <si>
    <t xml:space="preserve">Заменить подкладку в шубе (длина до колена и ниже) </t>
  </si>
  <si>
    <t>Утеплить  меховой жилет</t>
  </si>
  <si>
    <t>Спинку (без стоимости утеплителя)</t>
  </si>
  <si>
    <t>Полностью (без стоимости утеплителя)</t>
  </si>
  <si>
    <t>Утеплить полушубок (длина выше колена)</t>
  </si>
  <si>
    <t>Спинка+полочка без рукавов (без стоимости утеплителя)</t>
  </si>
  <si>
    <t xml:space="preserve">* Исключая нерабочие дни. </t>
  </si>
  <si>
    <t>РЕМОНТ ПРЕДМЕТОВ ДОМАШНЕГО ИНТЕРЬЕРА</t>
  </si>
  <si>
    <t>Укоротить шторы, пришить тесьму  (без учета стоимости тесьмы)</t>
  </si>
  <si>
    <t>1м</t>
  </si>
  <si>
    <t>Заменить молнию в наволочке</t>
  </si>
  <si>
    <t>Уменьшить размер простыни, пододеяльника, скатерти</t>
  </si>
  <si>
    <t>1 м</t>
  </si>
  <si>
    <t>Уменьшить размер одеяла</t>
  </si>
  <si>
    <t>Восстановить окантовку  края на одеяле</t>
  </si>
  <si>
    <t>Машинная штопка или техническая заплата разрыва ткани  на шторе, скатерти, п/белье за каждый порыв</t>
  </si>
  <si>
    <t>Декоративный ремонт разрыва ткани на шторе, скатерти,  п/белье за каждый порыв</t>
  </si>
  <si>
    <t>Машинная штопка или техническая заплата разрыва ткани на одеяле с наполнителем за каждый порыв</t>
  </si>
  <si>
    <t>Декоративный ремонт разрыва ткани на одеяле с наполнителем за каждый порыв</t>
  </si>
  <si>
    <r>
      <t>Декоративный ремонт разрыва ткани</t>
    </r>
    <r>
      <rPr>
        <sz val="20"/>
        <rFont val="Pragmatica"/>
        <family val="0"/>
      </rPr>
      <t>: заплата, тесьма, перенос деталей за каждый порыв</t>
    </r>
  </si>
  <si>
    <t>Декоративный ремонт разрыва ткани: заплата, тесьма, перенос деталей за каждый порыв</t>
  </si>
  <si>
    <t>Центральная застежка (с окантовкой открытого края)</t>
  </si>
  <si>
    <r>
      <t>Декоративный ремонт разрыва ткани</t>
    </r>
    <r>
      <rPr>
        <sz val="20"/>
        <rFont val="Pragmatica"/>
        <family val="0"/>
      </rPr>
      <t>: заплата, тесьма, перенос деталей за каждый  порыв</t>
    </r>
  </si>
  <si>
    <t>Зашить порыв шва на подкладке за шов</t>
  </si>
  <si>
    <t>за 1 шт.</t>
  </si>
  <si>
    <t>Стоимость  шва в легкой группе повседневного назначения, восстановления низа после корректировки</t>
  </si>
  <si>
    <t>Прейскурант на коррекцию одежды по фигуре*</t>
  </si>
  <si>
    <t>Стоимость шва в легкой группе вечернего назначения, восстановления низа после корректировки</t>
  </si>
  <si>
    <t>Стоимость шва в костюмной и демисезонной группах, восстановления низа после корректировки</t>
  </si>
  <si>
    <t>Стоимость шва в кожаной одежде, дублёнках, восстановления низа после корректировки</t>
  </si>
  <si>
    <t>Стоимость шва в меховой одежде, восстановления низа после корректировки</t>
  </si>
  <si>
    <t>*Стоимость ремонта определяется количеством швов, задействованых в процессе включает в себя все операции технологической последовательности</t>
  </si>
  <si>
    <t>Стоимость шва в утеплённой группе, в т.ч. пуховики, восстановления низа после корректировки</t>
  </si>
  <si>
    <t>Молния пластиковая для юбок, брюк                                     1 шт                     50р</t>
  </si>
  <si>
    <t>Молния металлическая для юбок, брюк, джинсов                1 шт                     90р</t>
  </si>
  <si>
    <t>Молния пластиковая для курток, дубленок                            1 шт                     390р</t>
  </si>
  <si>
    <t>Молния металлическая для курток, дубленок                       1 шт                     690р</t>
  </si>
  <si>
    <t>Вешалка металлическая                                                         1 шт                    100р</t>
  </si>
  <si>
    <t>Ткань подкладочная                                                                1 м                       900р</t>
  </si>
  <si>
    <t>Утеплитель синтепон                                                               1 м                      490р</t>
  </si>
  <si>
    <r>
      <t xml:space="preserve">Пришить отпоровшуюся подгибку  </t>
    </r>
    <r>
      <rPr>
        <strike/>
        <sz val="20"/>
        <rFont val="Pragmatica"/>
        <family val="0"/>
      </rPr>
      <t>(без учета стоимости тесьмы)</t>
    </r>
  </si>
  <si>
    <t>тесьма</t>
  </si>
  <si>
    <t>уже прибавила</t>
  </si>
  <si>
    <t xml:space="preserve">Простой низ (без тесьмы, гладкие, без утеплителя) </t>
  </si>
  <si>
    <r>
      <t>Особо сложный (косой крой, пояс в блузоне, оборки, кружева, резинки, «кулиски», окантовки низа,</t>
    </r>
    <r>
      <rPr>
        <sz val="20"/>
        <color indexed="10"/>
        <rFont val="Pragmatica"/>
        <family val="0"/>
      </rPr>
      <t xml:space="preserve"> с переносом шлицы</t>
    </r>
    <r>
      <rPr>
        <sz val="20"/>
        <rFont val="Pragmatica"/>
        <family val="0"/>
      </rPr>
      <t xml:space="preserve"> и т.д.)</t>
    </r>
  </si>
  <si>
    <t>?</t>
  </si>
  <si>
    <t>Центральная застежка с пластиковой молнией</t>
  </si>
  <si>
    <t>Центральная застежка с металлической молнией</t>
  </si>
  <si>
    <r>
      <t>Центральная застежка</t>
    </r>
    <r>
      <rPr>
        <sz val="20"/>
        <color indexed="10"/>
        <rFont val="Pragmatica"/>
        <family val="0"/>
      </rPr>
      <t>, пластиковая молния</t>
    </r>
  </si>
  <si>
    <r>
      <t>Центральная застежка,</t>
    </r>
    <r>
      <rPr>
        <sz val="20"/>
        <color indexed="10"/>
        <rFont val="Pragmatica"/>
        <family val="0"/>
      </rPr>
      <t xml:space="preserve"> металлическая молния</t>
    </r>
  </si>
  <si>
    <r>
      <t>Укоротить низ рубашки, повседневной юбки, платья</t>
    </r>
    <r>
      <rPr>
        <b/>
        <sz val="22"/>
        <color indexed="10"/>
        <rFont val="Pragmatica"/>
        <family val="0"/>
      </rPr>
      <t xml:space="preserve"> /</t>
    </r>
    <r>
      <rPr>
        <b/>
        <sz val="22"/>
        <rFont val="Pragmatica"/>
        <family val="0"/>
      </rPr>
      <t xml:space="preserve"> </t>
    </r>
    <r>
      <rPr>
        <b/>
        <sz val="22"/>
        <color indexed="10"/>
        <rFont val="Pragmatica"/>
        <family val="0"/>
      </rPr>
      <t>рукава</t>
    </r>
  </si>
  <si>
    <r>
      <t>Простой низ (</t>
    </r>
    <r>
      <rPr>
        <strike/>
        <sz val="20"/>
        <color indexed="10"/>
        <rFont val="Pragmatica"/>
        <family val="0"/>
      </rPr>
      <t>без тесьмы</t>
    </r>
    <r>
      <rPr>
        <sz val="20"/>
        <rFont val="Pragmatica"/>
        <family val="0"/>
      </rPr>
      <t>, гладкие, без утеплителя)</t>
    </r>
  </si>
  <si>
    <t>плюс 100</t>
  </si>
  <si>
    <r>
      <t xml:space="preserve">Укоротить низ рубашки, </t>
    </r>
    <r>
      <rPr>
        <b/>
        <sz val="22"/>
        <color indexed="10"/>
        <rFont val="Pragmatica"/>
        <family val="0"/>
      </rPr>
      <t>брюк</t>
    </r>
    <r>
      <rPr>
        <b/>
        <sz val="22"/>
        <rFont val="Pragmatica"/>
        <family val="0"/>
      </rPr>
      <t>, повседневной юбки, платья, низ рукавов рубашки</t>
    </r>
  </si>
  <si>
    <r>
      <t>Простой низ, гладкий,</t>
    </r>
    <r>
      <rPr>
        <sz val="20"/>
        <color indexed="10"/>
        <rFont val="Pragmatica"/>
        <family val="0"/>
      </rPr>
      <t xml:space="preserve"> без утеплителя</t>
    </r>
  </si>
  <si>
    <t>Укоротить низ шубы, жилета, п/шубка (длина до колена и ниже)</t>
  </si>
  <si>
    <r>
      <t xml:space="preserve">Ремонт </t>
    </r>
    <r>
      <rPr>
        <sz val="20"/>
        <color indexed="10"/>
        <rFont val="Pragmatica"/>
        <family val="0"/>
      </rPr>
      <t>(изготовление)</t>
    </r>
    <r>
      <rPr>
        <sz val="20"/>
        <rFont val="Pragmatica"/>
        <family val="0"/>
      </rPr>
      <t xml:space="preserve">  петли, вешалки из кожи</t>
    </r>
  </si>
  <si>
    <t>Манжеты</t>
  </si>
  <si>
    <t>Капюшон</t>
  </si>
  <si>
    <t>Воротник стойка</t>
  </si>
  <si>
    <t>Воротник отложной</t>
  </si>
  <si>
    <t>ДОПОЛНИТЕЛЬНЫЕ СКОРНЯЖНЫЕ РАБОТЫ</t>
  </si>
  <si>
    <t>за 1 пару</t>
  </si>
  <si>
    <t>за 10 см</t>
  </si>
  <si>
    <t>Замена меховой опушки</t>
  </si>
  <si>
    <t>Исправление деформации изделия</t>
  </si>
  <si>
    <t>за 1 кв. дм</t>
  </si>
  <si>
    <t>Замена меховой детали (без стоимости меха)</t>
  </si>
  <si>
    <t>Изготовить (перекрой) кожа, дубленки</t>
  </si>
  <si>
    <t>Изготовить (перекрой) натуральный мех</t>
  </si>
  <si>
    <t>Пришить пуговицу, вешалку (включая фурнитуру)</t>
  </si>
  <si>
    <t xml:space="preserve">Замена молнии, включая фурнитуру </t>
  </si>
  <si>
    <t>Пришить пуговицу, металлическую вешалку (включая фурнитуру)</t>
  </si>
  <si>
    <r>
      <t xml:space="preserve">Замена молнии, </t>
    </r>
    <r>
      <rPr>
        <b/>
        <sz val="22"/>
        <color indexed="10"/>
        <rFont val="Pragmatica"/>
        <family val="0"/>
      </rPr>
      <t>включая фурнитуру</t>
    </r>
  </si>
  <si>
    <t>Замена молнии, включая фурнитуру</t>
  </si>
  <si>
    <t>Заменить подкладку в юбке, брюках, платье, включая подкладку</t>
  </si>
  <si>
    <t>Частичная замена (без изготовления карманов и включая подкладку)</t>
  </si>
  <si>
    <t>Полная замена (без изготовления карманов и включая подкладку)</t>
  </si>
  <si>
    <t>Полная замена (без изготовления карманов включая подкладку)</t>
  </si>
  <si>
    <t>Частичная замена (без изготовления карманов включая подкладку)</t>
  </si>
  <si>
    <t>Частичная замена (без изготовления карманов, включая подкладку)</t>
  </si>
  <si>
    <t>Полная замена (без изготовления карманов, включая подкладку)</t>
  </si>
  <si>
    <t>Полная замена ПРЯМОЙ покрой (без изготовления карманов, включая подкладку)</t>
  </si>
  <si>
    <t>Полная замена покрой ТРАПЕЦИЯ (без изготовления карманов, включая подкладку)</t>
  </si>
  <si>
    <r>
      <t xml:space="preserve">Укоротить низ вечернего платья или юбки, </t>
    </r>
    <r>
      <rPr>
        <b/>
        <sz val="22"/>
        <color indexed="10"/>
        <rFont val="Pragmatica"/>
        <family val="0"/>
      </rPr>
      <t>низ свадебного платья или юбки</t>
    </r>
  </si>
  <si>
    <t>за 1 шт./пару</t>
  </si>
  <si>
    <t>Спинку (включая утеплитель)</t>
  </si>
  <si>
    <t>Полностью  (включая утеплитель)</t>
  </si>
  <si>
    <t>Спинка+полочка без рукавов  (включая утеплитель)</t>
  </si>
  <si>
    <t>Полностью (включая утеплитель)</t>
  </si>
  <si>
    <r>
      <t xml:space="preserve">Укоротить низ  жилета, пиджака, куртки (выше колена) </t>
    </r>
    <r>
      <rPr>
        <b/>
        <sz val="22"/>
        <color indexed="10"/>
        <rFont val="Pragmatica"/>
        <family val="0"/>
      </rPr>
      <t>/ рукава</t>
    </r>
  </si>
  <si>
    <r>
      <t xml:space="preserve">Укоротить низ жилета, куртки (длина выше колена) </t>
    </r>
    <r>
      <rPr>
        <b/>
        <sz val="22"/>
        <color indexed="10"/>
        <rFont val="Pragmatica"/>
        <family val="0"/>
      </rPr>
      <t>/ рукава</t>
    </r>
  </si>
  <si>
    <r>
      <t>за 1 шт.</t>
    </r>
    <r>
      <rPr>
        <sz val="20"/>
        <color indexed="10"/>
        <rFont val="Pragmatica"/>
        <family val="0"/>
      </rPr>
      <t>/пару</t>
    </r>
  </si>
  <si>
    <t>холл</t>
  </si>
  <si>
    <t>пп</t>
  </si>
  <si>
    <t>1  кв. м</t>
  </si>
  <si>
    <t>Заменить молнию в пододеяльнике</t>
  </si>
  <si>
    <r>
      <t>Сложный низ (разрезы, шлица или складка, фигурный низ, клеш,</t>
    </r>
    <r>
      <rPr>
        <sz val="20"/>
        <color indexed="10"/>
        <rFont val="Pragmatica"/>
        <family val="0"/>
      </rPr>
      <t xml:space="preserve"> /</t>
    </r>
    <r>
      <rPr>
        <sz val="20"/>
        <rFont val="Pragmatica"/>
        <family val="0"/>
      </rPr>
      <t xml:space="preserve"> </t>
    </r>
    <r>
      <rPr>
        <sz val="20"/>
        <color indexed="10"/>
        <rFont val="Pragmatica"/>
        <family val="0"/>
      </rPr>
      <t>манжеты, резинка, оборки, молнии и т.д.</t>
    </r>
    <r>
      <rPr>
        <sz val="20"/>
        <rFont val="Pragmatica"/>
        <family val="0"/>
      </rPr>
      <t>)</t>
    </r>
  </si>
  <si>
    <t>**Срок обработки изделия может быть увеличен технологом предприятия.</t>
  </si>
  <si>
    <t>стандарт**</t>
  </si>
  <si>
    <t>экспресс**</t>
  </si>
  <si>
    <t>Стоимость услуги при наличии своей фурнитуры, своей подкладочной ткани или утеплителя составляет  75% от стоимости услуги по прейскуранту.</t>
  </si>
  <si>
    <r>
      <t xml:space="preserve">Замена подкладки в </t>
    </r>
    <r>
      <rPr>
        <b/>
        <sz val="22"/>
        <color indexed="10"/>
        <rFont val="Pragmatica"/>
        <family val="0"/>
      </rPr>
      <t>пиджаке, куртке,</t>
    </r>
    <r>
      <rPr>
        <b/>
        <sz val="22"/>
        <rFont val="Pragmatica"/>
        <family val="0"/>
      </rPr>
      <t xml:space="preserve"> плаще, пальто</t>
    </r>
  </si>
  <si>
    <r>
      <t xml:space="preserve">Укоротить низ плаща, пальто, жилета, пиджака, куртки </t>
    </r>
    <r>
      <rPr>
        <b/>
        <sz val="22"/>
        <color indexed="10"/>
        <rFont val="Pragmatica"/>
        <family val="0"/>
      </rPr>
      <t>/ рукава</t>
    </r>
  </si>
  <si>
    <r>
      <t>Укоротить низ жилета, куртки, плаща, пальто</t>
    </r>
    <r>
      <rPr>
        <b/>
        <sz val="22"/>
        <color indexed="10"/>
        <rFont val="Pragmatica"/>
        <family val="0"/>
      </rPr>
      <t xml:space="preserve"> / рукава</t>
    </r>
  </si>
  <si>
    <r>
      <t xml:space="preserve">Замена подкладки в  </t>
    </r>
    <r>
      <rPr>
        <b/>
        <sz val="22"/>
        <color indexed="10"/>
        <rFont val="Pragmatica"/>
        <family val="0"/>
      </rPr>
      <t>куртке</t>
    </r>
    <r>
      <rPr>
        <b/>
        <sz val="22"/>
        <rFont val="Pragmatica"/>
        <family val="0"/>
      </rPr>
      <t xml:space="preserve">, плаще, пальто </t>
    </r>
  </si>
  <si>
    <r>
      <t xml:space="preserve">Укоротить низ </t>
    </r>
    <r>
      <rPr>
        <b/>
        <sz val="22"/>
        <color indexed="10"/>
        <rFont val="Pragmatica"/>
        <family val="0"/>
      </rPr>
      <t>жилета, куртки,</t>
    </r>
    <r>
      <rPr>
        <b/>
        <sz val="22"/>
        <rFont val="Pragmatica"/>
        <family val="0"/>
      </rPr>
      <t xml:space="preserve"> пальто </t>
    </r>
  </si>
  <si>
    <t xml:space="preserve">Замена подкладки в куртке, плаще, пальто </t>
  </si>
  <si>
    <r>
      <t xml:space="preserve">Пришить или подклеить отпоровшуюся подгибку </t>
    </r>
  </si>
  <si>
    <r>
      <t xml:space="preserve">Сложный низ (разрезы, шлица или складка, фигурный низ, клеш, </t>
    </r>
    <r>
      <rPr>
        <sz val="20"/>
        <color indexed="10"/>
        <rFont val="Pragmatica"/>
        <family val="0"/>
      </rPr>
      <t>при наличии утеплителя</t>
    </r>
    <r>
      <rPr>
        <sz val="20"/>
        <rFont val="Pragmatica"/>
        <family val="0"/>
      </rPr>
      <t>)</t>
    </r>
  </si>
  <si>
    <r>
      <t>390 (</t>
    </r>
    <r>
      <rPr>
        <sz val="20"/>
        <color indexed="10"/>
        <rFont val="Pragmatica"/>
        <family val="0"/>
      </rPr>
      <t>450</t>
    </r>
    <r>
      <rPr>
        <sz val="20"/>
        <rFont val="Pragmatica"/>
        <family val="0"/>
      </rPr>
      <t>)</t>
    </r>
  </si>
  <si>
    <r>
      <t>590(</t>
    </r>
    <r>
      <rPr>
        <sz val="20"/>
        <color indexed="10"/>
        <rFont val="Pragmatica"/>
        <family val="0"/>
      </rPr>
      <t>620</t>
    </r>
    <r>
      <rPr>
        <sz val="20"/>
        <rFont val="Pragmatica"/>
        <family val="0"/>
      </rPr>
      <t>)</t>
    </r>
  </si>
  <si>
    <r>
      <t>990(</t>
    </r>
    <r>
      <rPr>
        <sz val="20"/>
        <color indexed="10"/>
        <rFont val="Pragmatica"/>
        <family val="0"/>
      </rPr>
      <t>1050</t>
    </r>
    <r>
      <rPr>
        <sz val="20"/>
        <rFont val="Pragmatica"/>
        <family val="0"/>
      </rPr>
      <t>)</t>
    </r>
  </si>
  <si>
    <t xml:space="preserve">Приложение № 5 к договору № </t>
  </si>
  <si>
    <t>Прейскурант на услуги ателье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</si>
</sst>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sz val="16"/>
      <name val="Pragmatica"/>
      <family val="0"/>
    </font>
    <font>
      <sz val="18"/>
      <name val="Pragmatica"/>
      <family val="0"/>
    </font>
    <font>
      <sz val="9"/>
      <name val="Pragmatica"/>
      <family val="0"/>
    </font>
    <font>
      <sz val="11"/>
      <name val="Pragmatica"/>
      <family val="0"/>
    </font>
    <font>
      <b/>
      <i/>
      <sz val="26"/>
      <name val="Pragmatica"/>
      <family val="0"/>
    </font>
    <font>
      <sz val="10"/>
      <name val="Pragmatica"/>
      <family val="0"/>
    </font>
    <font>
      <b/>
      <sz val="36"/>
      <name val="Pragmatica"/>
      <family val="0"/>
    </font>
    <font>
      <b/>
      <sz val="16"/>
      <name val="Pragmatica"/>
      <family val="0"/>
    </font>
    <font>
      <sz val="20"/>
      <name val="Pragmatica"/>
      <family val="0"/>
    </font>
    <font>
      <sz val="20"/>
      <color indexed="10"/>
      <name val="Pragmatica"/>
      <family val="0"/>
    </font>
    <font>
      <b/>
      <sz val="22"/>
      <name val="Pragmatica"/>
      <family val="0"/>
    </font>
    <font>
      <b/>
      <sz val="28"/>
      <name val="Pragmatica"/>
      <family val="0"/>
    </font>
    <font>
      <b/>
      <i/>
      <sz val="20"/>
      <name val="Pragmatica"/>
      <family val="0"/>
    </font>
    <font>
      <b/>
      <i/>
      <sz val="18"/>
      <name val="Pragmatica"/>
      <family val="0"/>
    </font>
    <font>
      <strike/>
      <sz val="20"/>
      <name val="Pragmatica"/>
      <family val="0"/>
    </font>
    <font>
      <b/>
      <sz val="22"/>
      <color indexed="10"/>
      <name val="Pragmatica"/>
      <family val="0"/>
    </font>
    <font>
      <strike/>
      <sz val="20"/>
      <color indexed="10"/>
      <name val="Pragmatica"/>
      <family val="0"/>
    </font>
    <font>
      <sz val="24"/>
      <name val="Pragmatica"/>
      <family val="0"/>
    </font>
    <font>
      <b/>
      <sz val="20"/>
      <name val="Pragmatica"/>
      <family val="0"/>
    </font>
    <font>
      <b/>
      <sz val="24"/>
      <name val="Pragmatica"/>
      <family val="0"/>
    </font>
    <font>
      <b/>
      <sz val="10"/>
      <name val="Pragmatic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Pragma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Pragmatica"/>
      <family val="0"/>
    </font>
    <font>
      <b/>
      <sz val="16"/>
      <color rgb="FFFF0000"/>
      <name val="Pragmatic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31" borderId="8" applyNumberFormat="0" applyFont="0" applyAlignment="0" applyProtection="0"/>
    <xf numFmtId="9" fontId="4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 indent="5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1" fontId="7" fillId="0" borderId="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11" fillId="0" borderId="12" xfId="52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 wrapText="1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1" fontId="11" fillId="0" borderId="17" xfId="52" applyNumberFormat="1" applyFont="1" applyFill="1" applyBorder="1" applyAlignment="1">
      <alignment horizontal="center" vertical="center" wrapText="1"/>
      <protection/>
    </xf>
    <xf numFmtId="0" fontId="11" fillId="0" borderId="18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wrapText="1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7" xfId="52" applyFont="1" applyFill="1" applyBorder="1" applyAlignment="1">
      <alignment horizontal="center" vertical="center"/>
      <protection/>
    </xf>
    <xf numFmtId="3" fontId="11" fillId="0" borderId="21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wrapText="1"/>
    </xf>
    <xf numFmtId="0" fontId="11" fillId="0" borderId="23" xfId="0" applyFont="1" applyFill="1" applyBorder="1" applyAlignment="1">
      <alignment horizontal="center" wrapText="1"/>
    </xf>
    <xf numFmtId="0" fontId="11" fillId="0" borderId="24" xfId="0" applyNumberFormat="1" applyFont="1" applyFill="1" applyBorder="1" applyAlignment="1">
      <alignment horizontal="center"/>
    </xf>
    <xf numFmtId="3" fontId="11" fillId="0" borderId="25" xfId="0" applyNumberFormat="1" applyFont="1" applyFill="1" applyBorder="1" applyAlignment="1">
      <alignment horizontal="center"/>
    </xf>
    <xf numFmtId="3" fontId="11" fillId="0" borderId="23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26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1" fontId="11" fillId="0" borderId="27" xfId="52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wrapText="1"/>
    </xf>
    <xf numFmtId="0" fontId="11" fillId="0" borderId="29" xfId="0" applyFont="1" applyFill="1" applyBorder="1" applyAlignment="1">
      <alignment horizontal="center" wrapText="1"/>
    </xf>
    <xf numFmtId="0" fontId="11" fillId="0" borderId="30" xfId="0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horizontal="center"/>
    </xf>
    <xf numFmtId="1" fontId="11" fillId="0" borderId="32" xfId="52" applyNumberFormat="1" applyFont="1" applyFill="1" applyBorder="1" applyAlignment="1">
      <alignment horizontal="center" vertical="center" wrapText="1"/>
      <protection/>
    </xf>
    <xf numFmtId="0" fontId="11" fillId="0" borderId="18" xfId="0" applyFont="1" applyFill="1" applyBorder="1" applyAlignment="1">
      <alignment horizontal="left" wrapText="1"/>
    </xf>
    <xf numFmtId="3" fontId="11" fillId="0" borderId="3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1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1" fontId="11" fillId="0" borderId="12" xfId="52" applyNumberFormat="1" applyFont="1" applyFill="1" applyBorder="1" applyAlignment="1">
      <alignment horizontal="center" vertical="center" wrapText="1"/>
      <protection/>
    </xf>
    <xf numFmtId="1" fontId="11" fillId="0" borderId="23" xfId="52" applyNumberFormat="1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wrapText="1"/>
    </xf>
    <xf numFmtId="0" fontId="11" fillId="0" borderId="34" xfId="0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0" fontId="11" fillId="0" borderId="37" xfId="0" applyNumberFormat="1" applyFont="1" applyFill="1" applyBorder="1" applyAlignment="1">
      <alignment horizontal="center"/>
    </xf>
    <xf numFmtId="3" fontId="11" fillId="0" borderId="3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11" fillId="0" borderId="33" xfId="52" applyNumberFormat="1" applyFont="1" applyFill="1" applyBorder="1" applyAlignment="1">
      <alignment horizontal="center" vertical="center" wrapText="1"/>
      <protection/>
    </xf>
    <xf numFmtId="0" fontId="11" fillId="0" borderId="39" xfId="0" applyFont="1" applyFill="1" applyBorder="1" applyAlignment="1">
      <alignment wrapText="1"/>
    </xf>
    <xf numFmtId="0" fontId="11" fillId="0" borderId="33" xfId="0" applyFont="1" applyFill="1" applyBorder="1" applyAlignment="1">
      <alignment horizontal="center" wrapText="1"/>
    </xf>
    <xf numFmtId="1" fontId="15" fillId="0" borderId="4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/>
    </xf>
    <xf numFmtId="1" fontId="16" fillId="0" borderId="0" xfId="52" applyNumberFormat="1" applyFont="1" applyFill="1" applyBorder="1" applyAlignment="1">
      <alignment horizontal="center" vertical="center" wrapText="1"/>
      <protection/>
    </xf>
    <xf numFmtId="3" fontId="10" fillId="0" borderId="41" xfId="0" applyNumberFormat="1" applyFont="1" applyFill="1" applyBorder="1" applyAlignment="1">
      <alignment horizontal="center" vertical="center" wrapText="1"/>
    </xf>
    <xf numFmtId="3" fontId="10" fillId="0" borderId="4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1" fillId="0" borderId="43" xfId="0" applyFont="1" applyFill="1" applyBorder="1" applyAlignment="1">
      <alignment horizontal="center" wrapText="1"/>
    </xf>
    <xf numFmtId="0" fontId="11" fillId="0" borderId="44" xfId="0" applyNumberFormat="1" applyFont="1" applyFill="1" applyBorder="1" applyAlignment="1">
      <alignment horizontal="center"/>
    </xf>
    <xf numFmtId="3" fontId="11" fillId="0" borderId="45" xfId="0" applyNumberFormat="1" applyFont="1" applyFill="1" applyBorder="1" applyAlignment="1">
      <alignment horizontal="center"/>
    </xf>
    <xf numFmtId="3" fontId="11" fillId="0" borderId="43" xfId="0" applyNumberFormat="1" applyFont="1" applyFill="1" applyBorder="1" applyAlignment="1">
      <alignment horizontal="center"/>
    </xf>
    <xf numFmtId="1" fontId="11" fillId="0" borderId="29" xfId="52" applyNumberFormat="1" applyFont="1" applyFill="1" applyBorder="1" applyAlignment="1">
      <alignment horizontal="center" vertical="center" wrapText="1"/>
      <protection/>
    </xf>
    <xf numFmtId="0" fontId="11" fillId="0" borderId="46" xfId="0" applyFont="1" applyFill="1" applyBorder="1" applyAlignment="1">
      <alignment wrapText="1"/>
    </xf>
    <xf numFmtId="0" fontId="11" fillId="0" borderId="46" xfId="0" applyFont="1" applyFill="1" applyBorder="1" applyAlignment="1">
      <alignment horizontal="center" wrapText="1"/>
    </xf>
    <xf numFmtId="0" fontId="11" fillId="0" borderId="47" xfId="0" applyNumberFormat="1" applyFont="1" applyFill="1" applyBorder="1" applyAlignment="1">
      <alignment horizontal="center"/>
    </xf>
    <xf numFmtId="0" fontId="11" fillId="0" borderId="47" xfId="0" applyNumberFormat="1" applyFont="1" applyFill="1" applyBorder="1" applyAlignment="1">
      <alignment horizontal="center" vertical="center"/>
    </xf>
    <xf numFmtId="0" fontId="11" fillId="0" borderId="31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3" fontId="58" fillId="0" borderId="17" xfId="0" applyNumberFormat="1" applyFont="1" applyFill="1" applyBorder="1" applyAlignment="1">
      <alignment horizontal="center"/>
    </xf>
    <xf numFmtId="0" fontId="11" fillId="0" borderId="48" xfId="0" applyFont="1" applyFill="1" applyBorder="1" applyAlignment="1">
      <alignment wrapText="1"/>
    </xf>
    <xf numFmtId="0" fontId="11" fillId="0" borderId="48" xfId="0" applyFont="1" applyFill="1" applyBorder="1" applyAlignment="1">
      <alignment horizontal="center" wrapText="1"/>
    </xf>
    <xf numFmtId="0" fontId="11" fillId="0" borderId="48" xfId="0" applyNumberFormat="1" applyFont="1" applyFill="1" applyBorder="1" applyAlignment="1">
      <alignment horizontal="center"/>
    </xf>
    <xf numFmtId="3" fontId="11" fillId="0" borderId="48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/>
    </xf>
    <xf numFmtId="1" fontId="11" fillId="0" borderId="49" xfId="52" applyNumberFormat="1" applyFont="1" applyFill="1" applyBorder="1" applyAlignment="1">
      <alignment horizontal="center" vertical="center" wrapText="1"/>
      <protection/>
    </xf>
    <xf numFmtId="1" fontId="11" fillId="0" borderId="20" xfId="52" applyNumberFormat="1" applyFont="1" applyFill="1" applyBorder="1" applyAlignment="1">
      <alignment horizontal="center" vertical="center" wrapText="1"/>
      <protection/>
    </xf>
    <xf numFmtId="1" fontId="11" fillId="0" borderId="47" xfId="52" applyNumberFormat="1" applyFont="1" applyFill="1" applyBorder="1" applyAlignment="1">
      <alignment horizontal="center" vertical="center" wrapText="1"/>
      <protection/>
    </xf>
    <xf numFmtId="0" fontId="11" fillId="0" borderId="50" xfId="0" applyFont="1" applyFill="1" applyBorder="1" applyAlignment="1">
      <alignment wrapText="1"/>
    </xf>
    <xf numFmtId="0" fontId="11" fillId="0" borderId="50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center" vertical="center"/>
    </xf>
    <xf numFmtId="0" fontId="11" fillId="0" borderId="52" xfId="0" applyNumberFormat="1" applyFont="1" applyFill="1" applyBorder="1" applyAlignment="1">
      <alignment horizontal="center" vertical="center"/>
    </xf>
    <xf numFmtId="3" fontId="11" fillId="0" borderId="52" xfId="0" applyNumberFormat="1" applyFont="1" applyFill="1" applyBorder="1" applyAlignment="1">
      <alignment horizontal="center" vertical="center"/>
    </xf>
    <xf numFmtId="3" fontId="58" fillId="0" borderId="23" xfId="0" applyNumberFormat="1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15" xfId="0" applyBorder="1" applyAlignment="1">
      <alignment/>
    </xf>
    <xf numFmtId="3" fontId="23" fillId="0" borderId="53" xfId="0" applyNumberFormat="1" applyFont="1" applyFill="1" applyBorder="1" applyAlignment="1">
      <alignment horizontal="center" vertical="center" wrapText="1"/>
    </xf>
    <xf numFmtId="3" fontId="23" fillId="0" borderId="5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36" xfId="0" applyBorder="1" applyAlignment="1">
      <alignment/>
    </xf>
    <xf numFmtId="0" fontId="0" fillId="0" borderId="47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/>
    </xf>
    <xf numFmtId="3" fontId="58" fillId="0" borderId="29" xfId="0" applyNumberFormat="1" applyFont="1" applyFill="1" applyBorder="1" applyAlignment="1">
      <alignment horizontal="center"/>
    </xf>
    <xf numFmtId="3" fontId="58" fillId="0" borderId="29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1" fontId="16" fillId="0" borderId="0" xfId="52" applyNumberFormat="1" applyFont="1" applyFill="1" applyBorder="1" applyAlignment="1">
      <alignment horizontal="center" vertical="center" wrapText="1"/>
      <protection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3" fontId="10" fillId="0" borderId="55" xfId="0" applyNumberFormat="1" applyFont="1" applyFill="1" applyBorder="1" applyAlignment="1">
      <alignment horizontal="center" vertical="center" wrapText="1"/>
    </xf>
    <xf numFmtId="3" fontId="10" fillId="0" borderId="56" xfId="0" applyNumberFormat="1" applyFont="1" applyFill="1" applyBorder="1" applyAlignment="1">
      <alignment horizontal="center" vertical="center" wrapText="1"/>
    </xf>
    <xf numFmtId="3" fontId="10" fillId="0" borderId="57" xfId="0" applyNumberFormat="1" applyFont="1" applyFill="1" applyBorder="1" applyAlignment="1">
      <alignment horizontal="center" vertical="center" wrapText="1"/>
    </xf>
    <xf numFmtId="3" fontId="10" fillId="0" borderId="58" xfId="0" applyNumberFormat="1" applyFont="1" applyFill="1" applyBorder="1" applyAlignment="1">
      <alignment horizontal="center" vertical="center" wrapText="1"/>
    </xf>
    <xf numFmtId="1" fontId="11" fillId="0" borderId="32" xfId="52" applyNumberFormat="1" applyFont="1" applyFill="1" applyBorder="1" applyAlignment="1">
      <alignment horizontal="center" vertical="center" wrapText="1"/>
      <protection/>
    </xf>
    <xf numFmtId="1" fontId="11" fillId="0" borderId="43" xfId="52" applyNumberFormat="1" applyFont="1" applyFill="1" applyBorder="1" applyAlignment="1">
      <alignment horizontal="center" vertical="center" wrapText="1"/>
      <protection/>
    </xf>
    <xf numFmtId="1" fontId="11" fillId="0" borderId="27" xfId="52" applyNumberFormat="1" applyFont="1" applyFill="1" applyBorder="1" applyAlignment="1">
      <alignment horizontal="center" vertical="center" wrapText="1"/>
      <protection/>
    </xf>
    <xf numFmtId="0" fontId="9" fillId="33" borderId="55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1" fontId="7" fillId="0" borderId="0" xfId="52" applyNumberFormat="1" applyFont="1" applyFill="1" applyBorder="1" applyAlignment="1">
      <alignment horizontal="center" vertical="center" wrapText="1"/>
      <protection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1" fontId="11" fillId="0" borderId="33" xfId="52" applyNumberFormat="1" applyFont="1" applyFill="1" applyBorder="1" applyAlignment="1">
      <alignment horizontal="center" vertical="center" wrapText="1"/>
      <protection/>
    </xf>
    <xf numFmtId="1" fontId="11" fillId="0" borderId="23" xfId="52" applyNumberFormat="1" applyFont="1" applyFill="1" applyBorder="1" applyAlignment="1">
      <alignment horizontal="center" vertical="center" wrapText="1"/>
      <protection/>
    </xf>
    <xf numFmtId="0" fontId="11" fillId="0" borderId="3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wrapText="1"/>
    </xf>
    <xf numFmtId="0" fontId="11" fillId="0" borderId="62" xfId="52" applyFont="1" applyFill="1" applyBorder="1" applyAlignment="1">
      <alignment horizontal="center" vertical="center"/>
      <protection/>
    </xf>
    <xf numFmtId="0" fontId="11" fillId="0" borderId="21" xfId="0" applyFont="1" applyFill="1" applyBorder="1" applyAlignment="1">
      <alignment wrapText="1"/>
    </xf>
    <xf numFmtId="0" fontId="13" fillId="0" borderId="59" xfId="0" applyFont="1" applyFill="1" applyBorder="1" applyAlignment="1">
      <alignment horizontal="left" wrapText="1"/>
    </xf>
    <xf numFmtId="0" fontId="13" fillId="0" borderId="56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 wrapText="1"/>
    </xf>
    <xf numFmtId="0" fontId="11" fillId="0" borderId="63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left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/>
    </xf>
    <xf numFmtId="0" fontId="13" fillId="0" borderId="64" xfId="0" applyFont="1" applyFill="1" applyBorder="1" applyAlignment="1">
      <alignment horizontal="left" wrapText="1"/>
    </xf>
    <xf numFmtId="0" fontId="13" fillId="0" borderId="40" xfId="0" applyFont="1" applyFill="1" applyBorder="1" applyAlignment="1">
      <alignment horizontal="left" wrapText="1"/>
    </xf>
    <xf numFmtId="0" fontId="13" fillId="0" borderId="65" xfId="0" applyFont="1" applyFill="1" applyBorder="1" applyAlignment="1">
      <alignment horizontal="left" wrapText="1"/>
    </xf>
    <xf numFmtId="3" fontId="11" fillId="0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TIRKA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92"/>
  <sheetViews>
    <sheetView tabSelected="1" zoomScale="50" zoomScaleNormal="50" zoomScaleSheetLayoutView="50" zoomScalePageLayoutView="0" workbookViewId="0" topLeftCell="A10">
      <selection activeCell="Q27" sqref="Q27"/>
    </sheetView>
  </sheetViews>
  <sheetFormatPr defaultColWidth="11.375" defaultRowHeight="12.75" outlineLevelRow="2"/>
  <cols>
    <col min="1" max="1" width="6.375" style="12" customWidth="1"/>
    <col min="2" max="2" width="9.00390625" style="13" customWidth="1"/>
    <col min="3" max="3" width="164.00390625" style="14" customWidth="1"/>
    <col min="4" max="4" width="32.25390625" style="15" customWidth="1"/>
    <col min="5" max="6" width="16.375" style="5" hidden="1" customWidth="1"/>
    <col min="7" max="7" width="19.375" style="8" customWidth="1"/>
    <col min="8" max="8" width="19.625" style="8" customWidth="1"/>
    <col min="9" max="9" width="22.125" style="92" hidden="1" customWidth="1"/>
    <col min="10" max="10" width="12.75390625" style="92" hidden="1" customWidth="1"/>
    <col min="11" max="13" width="0" style="12" hidden="1" customWidth="1"/>
    <col min="14" max="14" width="2.75390625" style="12" customWidth="1"/>
    <col min="15" max="16384" width="11.375" style="12" customWidth="1"/>
  </cols>
  <sheetData>
    <row r="1" spans="2:10" s="7" customFormat="1" ht="30" hidden="1" outlineLevel="1">
      <c r="B1" s="1"/>
      <c r="C1" s="2"/>
      <c r="D1" s="3"/>
      <c r="E1" s="4"/>
      <c r="F1" s="4"/>
      <c r="G1" s="5"/>
      <c r="H1" s="6" t="s">
        <v>0</v>
      </c>
      <c r="I1" s="92"/>
      <c r="J1" s="92"/>
    </row>
    <row r="2" spans="2:10" s="7" customFormat="1" ht="18.75" customHeight="1" hidden="1" outlineLevel="1">
      <c r="B2" s="1"/>
      <c r="C2" s="2"/>
      <c r="D2" s="3"/>
      <c r="E2" s="4"/>
      <c r="F2" s="4"/>
      <c r="G2" s="5"/>
      <c r="H2" s="6" t="s">
        <v>1</v>
      </c>
      <c r="I2" s="92"/>
      <c r="J2" s="92"/>
    </row>
    <row r="3" spans="2:10" s="7" customFormat="1" ht="22.5" customHeight="1" hidden="1" outlineLevel="1">
      <c r="B3" s="1"/>
      <c r="C3" s="2"/>
      <c r="D3" s="3"/>
      <c r="E3" s="4"/>
      <c r="F3" s="4"/>
      <c r="G3" s="5"/>
      <c r="H3" s="6" t="s">
        <v>2</v>
      </c>
      <c r="I3" s="92"/>
      <c r="J3" s="92"/>
    </row>
    <row r="4" spans="2:10" s="7" customFormat="1" ht="27.75" customHeight="1" hidden="1" outlineLevel="1">
      <c r="B4" s="1"/>
      <c r="C4" s="2"/>
      <c r="D4" s="3"/>
      <c r="E4" s="4"/>
      <c r="F4" s="4"/>
      <c r="G4" s="8"/>
      <c r="H4" s="9" t="s">
        <v>3</v>
      </c>
      <c r="I4" s="92"/>
      <c r="J4" s="92"/>
    </row>
    <row r="5" spans="2:10" s="7" customFormat="1" ht="27.75" customHeight="1" hidden="1" outlineLevel="1">
      <c r="B5" s="1"/>
      <c r="C5" s="2"/>
      <c r="D5" s="3"/>
      <c r="E5" s="4"/>
      <c r="F5" s="4"/>
      <c r="G5" s="8"/>
      <c r="H5" s="6" t="s">
        <v>4</v>
      </c>
      <c r="I5" s="92"/>
      <c r="J5" s="92"/>
    </row>
    <row r="6" spans="2:8" ht="23.25" customHeight="1" hidden="1" outlineLevel="1">
      <c r="B6" s="144" t="s">
        <v>5</v>
      </c>
      <c r="C6" s="144"/>
      <c r="D6" s="144"/>
      <c r="E6" s="144"/>
      <c r="F6" s="144"/>
      <c r="G6" s="144"/>
      <c r="H6" s="11"/>
    </row>
    <row r="7" spans="2:8" ht="23.25" customHeight="1" hidden="1" outlineLevel="1">
      <c r="B7" s="10"/>
      <c r="C7" s="10"/>
      <c r="D7" s="10"/>
      <c r="E7" s="10"/>
      <c r="F7" s="10"/>
      <c r="G7" s="10"/>
      <c r="H7" s="11"/>
    </row>
    <row r="8" spans="2:8" ht="23.25" customHeight="1" hidden="1" outlineLevel="1">
      <c r="B8" s="10"/>
      <c r="C8" s="10"/>
      <c r="D8" s="10"/>
      <c r="E8" s="10"/>
      <c r="F8" s="10"/>
      <c r="G8" s="10"/>
      <c r="H8" s="11"/>
    </row>
    <row r="9" spans="2:8" ht="33" hidden="1" outlineLevel="1">
      <c r="B9" s="144" t="s">
        <v>6</v>
      </c>
      <c r="C9" s="144"/>
      <c r="D9" s="144"/>
      <c r="E9" s="144"/>
      <c r="F9" s="144"/>
      <c r="G9" s="144"/>
      <c r="H9" s="11"/>
    </row>
    <row r="10" spans="2:8" ht="46.5" customHeight="1" collapsed="1">
      <c r="B10" s="53"/>
      <c r="C10" s="3" t="s">
        <v>221</v>
      </c>
      <c r="D10" s="3"/>
      <c r="E10" s="55"/>
      <c r="F10" s="4"/>
      <c r="G10" s="4"/>
      <c r="H10" s="6" t="s">
        <v>0</v>
      </c>
    </row>
    <row r="11" spans="2:8" ht="30">
      <c r="B11" s="53"/>
      <c r="C11" s="3"/>
      <c r="D11" s="3"/>
      <c r="E11" s="55"/>
      <c r="F11" s="4"/>
      <c r="G11" s="4"/>
      <c r="H11" s="6" t="s">
        <v>1</v>
      </c>
    </row>
    <row r="12" spans="2:8" ht="30">
      <c r="B12" s="53"/>
      <c r="C12" s="54"/>
      <c r="D12" s="3"/>
      <c r="E12" s="55"/>
      <c r="F12" s="4"/>
      <c r="G12" s="4"/>
      <c r="H12" s="6" t="s">
        <v>2</v>
      </c>
    </row>
    <row r="13" spans="2:8" ht="30">
      <c r="B13" s="53"/>
      <c r="C13" s="160" t="s">
        <v>222</v>
      </c>
      <c r="D13" s="3"/>
      <c r="E13" s="55"/>
      <c r="F13" s="4"/>
      <c r="G13" s="4"/>
      <c r="H13" s="9" t="s">
        <v>3</v>
      </c>
    </row>
    <row r="14" spans="2:8" ht="30">
      <c r="B14" s="53"/>
      <c r="C14" s="54"/>
      <c r="D14" s="3"/>
      <c r="E14" s="55"/>
      <c r="F14" s="4"/>
      <c r="G14" s="4"/>
      <c r="H14" s="6" t="s">
        <v>4</v>
      </c>
    </row>
    <row r="15" spans="2:10" s="24" customFormat="1" ht="30" collapsed="1">
      <c r="B15" s="161">
        <v>1</v>
      </c>
      <c r="C15" s="162" t="s">
        <v>178</v>
      </c>
      <c r="D15" s="39" t="s">
        <v>132</v>
      </c>
      <c r="E15" s="102">
        <v>2</v>
      </c>
      <c r="F15" s="29">
        <v>1</v>
      </c>
      <c r="G15" s="30">
        <v>160</v>
      </c>
      <c r="H15" s="103">
        <f>_XLL.ОКРУГЛТ(G15*1.45,10)</f>
        <v>230</v>
      </c>
      <c r="I15" s="92"/>
      <c r="J15" s="92"/>
    </row>
    <row r="16" spans="2:10" s="24" customFormat="1" ht="30">
      <c r="B16" s="25">
        <f>B14+1</f>
        <v>1</v>
      </c>
      <c r="C16" s="26" t="s">
        <v>15</v>
      </c>
      <c r="D16" s="39" t="s">
        <v>16</v>
      </c>
      <c r="E16" s="102">
        <v>2</v>
      </c>
      <c r="F16" s="29">
        <v>1</v>
      </c>
      <c r="G16" s="30">
        <v>680</v>
      </c>
      <c r="H16" s="103">
        <f aca="true" t="shared" si="0" ref="H16:H57">_XLL.ОКРУГЛТ(G16*1.45,10)</f>
        <v>990</v>
      </c>
      <c r="I16" s="92"/>
      <c r="J16" s="92"/>
    </row>
    <row r="17" spans="2:10" s="24" customFormat="1" ht="30">
      <c r="B17" s="31">
        <v>3</v>
      </c>
      <c r="C17" s="26" t="s">
        <v>17</v>
      </c>
      <c r="D17" s="39" t="s">
        <v>132</v>
      </c>
      <c r="E17" s="102">
        <v>2</v>
      </c>
      <c r="F17" s="29">
        <v>1</v>
      </c>
      <c r="G17" s="30">
        <v>390</v>
      </c>
      <c r="H17" s="103">
        <f t="shared" si="0"/>
        <v>570</v>
      </c>
      <c r="I17" s="92"/>
      <c r="J17" s="92"/>
    </row>
    <row r="18" spans="2:10" s="24" customFormat="1" ht="30">
      <c r="B18" s="25">
        <v>4</v>
      </c>
      <c r="C18" s="26" t="s">
        <v>18</v>
      </c>
      <c r="D18" s="39" t="s">
        <v>132</v>
      </c>
      <c r="E18" s="102">
        <v>2</v>
      </c>
      <c r="F18" s="29">
        <v>1</v>
      </c>
      <c r="G18" s="30">
        <v>380</v>
      </c>
      <c r="H18" s="103">
        <f t="shared" si="0"/>
        <v>550</v>
      </c>
      <c r="I18" s="92"/>
      <c r="J18" s="92"/>
    </row>
    <row r="19" spans="2:10" s="24" customFormat="1" ht="30">
      <c r="B19" s="25">
        <v>5</v>
      </c>
      <c r="C19" s="26" t="s">
        <v>19</v>
      </c>
      <c r="D19" s="39" t="s">
        <v>132</v>
      </c>
      <c r="E19" s="102">
        <v>2</v>
      </c>
      <c r="F19" s="29">
        <v>1</v>
      </c>
      <c r="G19" s="30">
        <v>290</v>
      </c>
      <c r="H19" s="103">
        <f t="shared" si="0"/>
        <v>420</v>
      </c>
      <c r="I19" s="92"/>
      <c r="J19" s="92"/>
    </row>
    <row r="20" spans="2:10" s="24" customFormat="1" ht="30">
      <c r="B20" s="25">
        <v>6</v>
      </c>
      <c r="C20" s="26" t="s">
        <v>20</v>
      </c>
      <c r="D20" s="39" t="s">
        <v>132</v>
      </c>
      <c r="E20" s="102">
        <v>2</v>
      </c>
      <c r="F20" s="29">
        <v>1</v>
      </c>
      <c r="G20" s="30">
        <v>490</v>
      </c>
      <c r="H20" s="103">
        <f t="shared" si="0"/>
        <v>710</v>
      </c>
      <c r="I20" s="92"/>
      <c r="J20" s="92"/>
    </row>
    <row r="21" spans="2:10" s="24" customFormat="1" ht="51.75">
      <c r="B21" s="31">
        <v>7</v>
      </c>
      <c r="C21" s="26" t="s">
        <v>127</v>
      </c>
      <c r="D21" s="39" t="s">
        <v>132</v>
      </c>
      <c r="E21" s="102">
        <v>3</v>
      </c>
      <c r="F21" s="32">
        <v>2</v>
      </c>
      <c r="G21" s="33">
        <v>990</v>
      </c>
      <c r="H21" s="104">
        <f t="shared" si="0"/>
        <v>1440</v>
      </c>
      <c r="I21" s="92"/>
      <c r="J21" s="92"/>
    </row>
    <row r="22" spans="2:10" s="24" customFormat="1" ht="30.75" thickBot="1">
      <c r="B22" s="25">
        <v>8</v>
      </c>
      <c r="C22" s="26" t="s">
        <v>21</v>
      </c>
      <c r="D22" s="45" t="s">
        <v>132</v>
      </c>
      <c r="E22" s="102">
        <v>2</v>
      </c>
      <c r="F22" s="32">
        <v>1</v>
      </c>
      <c r="G22" s="125">
        <v>540</v>
      </c>
      <c r="H22" s="104">
        <f t="shared" si="0"/>
        <v>780</v>
      </c>
      <c r="I22" s="92"/>
      <c r="J22" s="92"/>
    </row>
    <row r="23" spans="2:10" s="24" customFormat="1" ht="28.5" customHeight="1" hidden="1" outlineLevel="1" thickBot="1">
      <c r="B23" s="139">
        <v>9</v>
      </c>
      <c r="C23" s="163" t="s">
        <v>22</v>
      </c>
      <c r="D23" s="163"/>
      <c r="E23" s="163"/>
      <c r="F23" s="163"/>
      <c r="G23" s="163"/>
      <c r="H23" s="164"/>
      <c r="I23" s="92"/>
      <c r="J23" s="92"/>
    </row>
    <row r="24" spans="2:10" s="24" customFormat="1" ht="30" hidden="1" outlineLevel="1">
      <c r="B24" s="139"/>
      <c r="C24" s="34" t="s">
        <v>23</v>
      </c>
      <c r="D24" s="35" t="s">
        <v>132</v>
      </c>
      <c r="E24" s="36">
        <v>2</v>
      </c>
      <c r="F24" s="37">
        <v>1</v>
      </c>
      <c r="G24" s="38">
        <v>590</v>
      </c>
      <c r="H24" s="38">
        <f t="shared" si="0"/>
        <v>860</v>
      </c>
      <c r="I24" s="92"/>
      <c r="J24" s="92"/>
    </row>
    <row r="25" spans="2:10" s="24" customFormat="1" ht="30" hidden="1" outlineLevel="1">
      <c r="B25" s="139"/>
      <c r="C25" s="26" t="s">
        <v>24</v>
      </c>
      <c r="D25" s="39" t="s">
        <v>132</v>
      </c>
      <c r="E25" s="40">
        <v>2</v>
      </c>
      <c r="F25" s="41">
        <v>1</v>
      </c>
      <c r="G25" s="42">
        <v>690</v>
      </c>
      <c r="H25" s="42">
        <f t="shared" si="0"/>
        <v>1000</v>
      </c>
      <c r="I25" s="92"/>
      <c r="J25" s="92"/>
    </row>
    <row r="26" spans="2:10" s="24" customFormat="1" ht="27" customHeight="1" hidden="1" outlineLevel="1" thickBot="1">
      <c r="B26" s="140"/>
      <c r="C26" s="44" t="s">
        <v>25</v>
      </c>
      <c r="D26" s="45" t="s">
        <v>132</v>
      </c>
      <c r="E26" s="46">
        <v>3</v>
      </c>
      <c r="F26" s="47">
        <v>2</v>
      </c>
      <c r="G26" s="48">
        <v>1190</v>
      </c>
      <c r="H26" s="48">
        <f t="shared" si="0"/>
        <v>1730</v>
      </c>
      <c r="I26" s="92"/>
      <c r="J26" s="92"/>
    </row>
    <row r="27" spans="2:10" s="24" customFormat="1" ht="28.5" customHeight="1" collapsed="1" thickBot="1">
      <c r="B27" s="139">
        <v>9</v>
      </c>
      <c r="C27" s="163" t="s">
        <v>182</v>
      </c>
      <c r="D27" s="163"/>
      <c r="E27" s="163"/>
      <c r="F27" s="163"/>
      <c r="G27" s="163"/>
      <c r="H27" s="164"/>
      <c r="I27" s="92"/>
      <c r="J27" s="92"/>
    </row>
    <row r="28" spans="2:13" s="24" customFormat="1" ht="30">
      <c r="B28" s="139"/>
      <c r="C28" s="34" t="s">
        <v>23</v>
      </c>
      <c r="D28" s="35" t="s">
        <v>132</v>
      </c>
      <c r="E28" s="36">
        <v>2</v>
      </c>
      <c r="F28" s="37">
        <v>1</v>
      </c>
      <c r="G28" s="38">
        <v>770</v>
      </c>
      <c r="H28" s="38">
        <f>_XLL.ОКРУГЛТ(G28*1.45,10)</f>
        <v>1120</v>
      </c>
      <c r="I28" s="92"/>
      <c r="J28" s="92"/>
      <c r="M28" s="24">
        <f>G28*0.75</f>
        <v>577.5</v>
      </c>
    </row>
    <row r="29" spans="2:13" s="24" customFormat="1" ht="30">
      <c r="B29" s="139"/>
      <c r="C29" s="26" t="s">
        <v>24</v>
      </c>
      <c r="D29" s="39" t="s">
        <v>132</v>
      </c>
      <c r="E29" s="40">
        <v>2</v>
      </c>
      <c r="F29" s="41">
        <v>1</v>
      </c>
      <c r="G29" s="42">
        <v>1080</v>
      </c>
      <c r="H29" s="42">
        <f>_XLL.ОКРУГЛТ(G29*1.45,10)</f>
        <v>1570</v>
      </c>
      <c r="I29" s="92">
        <v>390</v>
      </c>
      <c r="J29" s="92" t="s">
        <v>150</v>
      </c>
      <c r="M29" s="24">
        <f>G29*0.75</f>
        <v>810</v>
      </c>
    </row>
    <row r="30" spans="2:13" s="24" customFormat="1" ht="27" customHeight="1" thickBot="1">
      <c r="B30" s="140"/>
      <c r="C30" s="44" t="s">
        <v>25</v>
      </c>
      <c r="D30" s="45" t="s">
        <v>132</v>
      </c>
      <c r="E30" s="46">
        <v>3</v>
      </c>
      <c r="F30" s="47">
        <v>2</v>
      </c>
      <c r="G30" s="48">
        <v>1580</v>
      </c>
      <c r="H30" s="48">
        <f>_XLL.ОКРУГЛТ(G30*1.45,10)</f>
        <v>2290</v>
      </c>
      <c r="I30" s="92"/>
      <c r="J30" s="92"/>
      <c r="M30" s="24">
        <f>G30*0.75</f>
        <v>1185</v>
      </c>
    </row>
    <row r="31" spans="2:10" s="24" customFormat="1" ht="30.75" hidden="1" outlineLevel="1" thickBot="1">
      <c r="B31" s="138">
        <v>10</v>
      </c>
      <c r="C31" s="163" t="s">
        <v>26</v>
      </c>
      <c r="D31" s="163"/>
      <c r="E31" s="163"/>
      <c r="F31" s="163"/>
      <c r="G31" s="163"/>
      <c r="H31" s="164"/>
      <c r="I31" s="92"/>
      <c r="J31" s="92"/>
    </row>
    <row r="32" spans="2:10" s="24" customFormat="1" ht="30" hidden="1" outlineLevel="1">
      <c r="B32" s="139"/>
      <c r="C32" s="19" t="s">
        <v>27</v>
      </c>
      <c r="D32" s="165" t="s">
        <v>16</v>
      </c>
      <c r="E32" s="166">
        <v>2</v>
      </c>
      <c r="F32" s="167">
        <v>1</v>
      </c>
      <c r="G32" s="168">
        <v>290</v>
      </c>
      <c r="H32" s="168">
        <f t="shared" si="0"/>
        <v>420</v>
      </c>
      <c r="I32" s="92"/>
      <c r="J32" s="92"/>
    </row>
    <row r="33" spans="2:10" s="24" customFormat="1" ht="30" hidden="1" outlineLevel="1">
      <c r="B33" s="139"/>
      <c r="C33" s="26" t="s">
        <v>28</v>
      </c>
      <c r="D33" s="39" t="s">
        <v>16</v>
      </c>
      <c r="E33" s="40">
        <v>2</v>
      </c>
      <c r="F33" s="41">
        <v>1</v>
      </c>
      <c r="G33" s="42">
        <v>590</v>
      </c>
      <c r="H33" s="42">
        <f t="shared" si="0"/>
        <v>860</v>
      </c>
      <c r="I33" s="92"/>
      <c r="J33" s="92"/>
    </row>
    <row r="34" spans="2:10" s="24" customFormat="1" ht="30" hidden="1" outlineLevel="1">
      <c r="B34" s="139"/>
      <c r="C34" s="26" t="s">
        <v>29</v>
      </c>
      <c r="D34" s="39" t="s">
        <v>16</v>
      </c>
      <c r="E34" s="40">
        <v>2</v>
      </c>
      <c r="F34" s="41">
        <v>1</v>
      </c>
      <c r="G34" s="42">
        <v>790</v>
      </c>
      <c r="H34" s="42">
        <f t="shared" si="0"/>
        <v>1150</v>
      </c>
      <c r="I34" s="92"/>
      <c r="J34" s="92"/>
    </row>
    <row r="35" spans="2:10" s="24" customFormat="1" ht="30.75" hidden="1" outlineLevel="1" thickBot="1">
      <c r="B35" s="140"/>
      <c r="C35" s="44" t="s">
        <v>30</v>
      </c>
      <c r="D35" s="45" t="s">
        <v>16</v>
      </c>
      <c r="E35" s="46">
        <v>3</v>
      </c>
      <c r="F35" s="47">
        <v>2</v>
      </c>
      <c r="G35" s="48">
        <v>990</v>
      </c>
      <c r="H35" s="48">
        <f t="shared" si="0"/>
        <v>1440</v>
      </c>
      <c r="I35" s="92"/>
      <c r="J35" s="92"/>
    </row>
    <row r="36" spans="2:10" s="24" customFormat="1" ht="30.75" collapsed="1" thickBot="1">
      <c r="B36" s="138">
        <v>11</v>
      </c>
      <c r="C36" s="163" t="s">
        <v>31</v>
      </c>
      <c r="D36" s="163"/>
      <c r="E36" s="163"/>
      <c r="F36" s="163"/>
      <c r="G36" s="163"/>
      <c r="H36" s="164"/>
      <c r="I36" s="92"/>
      <c r="J36" s="92"/>
    </row>
    <row r="37" spans="2:10" s="24" customFormat="1" ht="30">
      <c r="B37" s="139"/>
      <c r="C37" s="34" t="s">
        <v>148</v>
      </c>
      <c r="D37" s="35" t="s">
        <v>16</v>
      </c>
      <c r="E37" s="36">
        <v>2</v>
      </c>
      <c r="F37" s="37">
        <v>1</v>
      </c>
      <c r="G37" s="38">
        <v>290</v>
      </c>
      <c r="H37" s="38">
        <f t="shared" si="0"/>
        <v>420</v>
      </c>
      <c r="I37" s="92">
        <v>20</v>
      </c>
      <c r="J37" s="92" t="s">
        <v>149</v>
      </c>
    </row>
    <row r="38" spans="2:10" s="24" customFormat="1" ht="30">
      <c r="B38" s="139"/>
      <c r="C38" s="26" t="s">
        <v>151</v>
      </c>
      <c r="D38" s="39" t="s">
        <v>16</v>
      </c>
      <c r="E38" s="40">
        <v>2</v>
      </c>
      <c r="F38" s="41">
        <v>1</v>
      </c>
      <c r="G38" s="42" t="s">
        <v>218</v>
      </c>
      <c r="H38" s="180">
        <v>450</v>
      </c>
      <c r="I38" s="92"/>
      <c r="J38" s="92"/>
    </row>
    <row r="39" spans="2:10" s="24" customFormat="1" ht="51.75">
      <c r="B39" s="139"/>
      <c r="C39" s="50" t="s">
        <v>32</v>
      </c>
      <c r="D39" s="39" t="s">
        <v>16</v>
      </c>
      <c r="E39" s="40">
        <v>2</v>
      </c>
      <c r="F39" s="41">
        <v>1</v>
      </c>
      <c r="G39" s="42" t="s">
        <v>219</v>
      </c>
      <c r="H39" s="42">
        <v>620</v>
      </c>
      <c r="I39" s="92"/>
      <c r="J39" s="92"/>
    </row>
    <row r="40" spans="2:10" s="24" customFormat="1" ht="24.75" customHeight="1" thickBot="1">
      <c r="B40" s="140"/>
      <c r="C40" s="44" t="s">
        <v>33</v>
      </c>
      <c r="D40" s="45" t="s">
        <v>16</v>
      </c>
      <c r="E40" s="46">
        <v>3</v>
      </c>
      <c r="F40" s="47">
        <v>2</v>
      </c>
      <c r="G40" s="48" t="s">
        <v>220</v>
      </c>
      <c r="H40" s="48">
        <v>1050</v>
      </c>
      <c r="I40" s="92"/>
      <c r="J40" s="92"/>
    </row>
    <row r="41" spans="2:10" s="24" customFormat="1" ht="28.5" customHeight="1" thickBot="1">
      <c r="B41" s="138">
        <v>12</v>
      </c>
      <c r="C41" s="163" t="s">
        <v>158</v>
      </c>
      <c r="D41" s="163"/>
      <c r="E41" s="163"/>
      <c r="F41" s="163"/>
      <c r="G41" s="163"/>
      <c r="H41" s="164"/>
      <c r="I41" s="92"/>
      <c r="J41" s="92"/>
    </row>
    <row r="42" spans="2:10" s="24" customFormat="1" ht="30">
      <c r="B42" s="139"/>
      <c r="C42" s="34" t="s">
        <v>34</v>
      </c>
      <c r="D42" s="39" t="s">
        <v>193</v>
      </c>
      <c r="E42" s="36">
        <v>2</v>
      </c>
      <c r="F42" s="37">
        <v>1</v>
      </c>
      <c r="G42" s="38">
        <v>290</v>
      </c>
      <c r="H42" s="38">
        <f t="shared" si="0"/>
        <v>420</v>
      </c>
      <c r="I42" s="92"/>
      <c r="J42" s="92"/>
    </row>
    <row r="43" spans="2:10" s="24" customFormat="1" ht="30">
      <c r="B43" s="139"/>
      <c r="C43" s="26" t="s">
        <v>28</v>
      </c>
      <c r="D43" s="39" t="s">
        <v>193</v>
      </c>
      <c r="E43" s="40">
        <v>2</v>
      </c>
      <c r="F43" s="41">
        <v>1</v>
      </c>
      <c r="G43" s="42">
        <v>590</v>
      </c>
      <c r="H43" s="42">
        <f t="shared" si="0"/>
        <v>860</v>
      </c>
      <c r="I43" s="92"/>
      <c r="J43" s="92"/>
    </row>
    <row r="44" spans="2:10" s="24" customFormat="1" ht="51.75">
      <c r="B44" s="139"/>
      <c r="C44" s="26" t="s">
        <v>205</v>
      </c>
      <c r="D44" s="39" t="s">
        <v>193</v>
      </c>
      <c r="E44" s="40">
        <v>2</v>
      </c>
      <c r="F44" s="41">
        <v>1</v>
      </c>
      <c r="G44" s="42">
        <v>790</v>
      </c>
      <c r="H44" s="42">
        <f t="shared" si="0"/>
        <v>1150</v>
      </c>
      <c r="I44" s="92"/>
      <c r="J44" s="92"/>
    </row>
    <row r="45" spans="2:10" s="24" customFormat="1" ht="52.5" thickBot="1">
      <c r="B45" s="140"/>
      <c r="C45" s="44" t="s">
        <v>152</v>
      </c>
      <c r="D45" s="39" t="s">
        <v>193</v>
      </c>
      <c r="E45" s="46">
        <v>3</v>
      </c>
      <c r="F45" s="47">
        <v>2</v>
      </c>
      <c r="G45" s="48">
        <v>1190</v>
      </c>
      <c r="H45" s="48">
        <f t="shared" si="0"/>
        <v>1730</v>
      </c>
      <c r="I45" s="92"/>
      <c r="J45" s="92"/>
    </row>
    <row r="46" spans="2:10" s="24" customFormat="1" ht="28.5" customHeight="1" thickBot="1">
      <c r="B46" s="138">
        <v>13</v>
      </c>
      <c r="C46" s="163" t="s">
        <v>192</v>
      </c>
      <c r="D46" s="163"/>
      <c r="E46" s="163"/>
      <c r="F46" s="163"/>
      <c r="G46" s="163"/>
      <c r="H46" s="164"/>
      <c r="I46" s="92"/>
      <c r="J46" s="92"/>
    </row>
    <row r="47" spans="2:10" s="24" customFormat="1" ht="30">
      <c r="B47" s="139"/>
      <c r="C47" s="34" t="s">
        <v>36</v>
      </c>
      <c r="D47" s="35" t="s">
        <v>132</v>
      </c>
      <c r="E47" s="36">
        <v>5</v>
      </c>
      <c r="F47" s="37">
        <v>3</v>
      </c>
      <c r="G47" s="105">
        <v>1690</v>
      </c>
      <c r="H47" s="38">
        <f t="shared" si="0"/>
        <v>2450</v>
      </c>
      <c r="I47" s="92"/>
      <c r="J47" s="92"/>
    </row>
    <row r="48" spans="2:10" s="24" customFormat="1" ht="30.75" thickBot="1">
      <c r="B48" s="140"/>
      <c r="C48" s="44" t="s">
        <v>37</v>
      </c>
      <c r="D48" s="45" t="s">
        <v>132</v>
      </c>
      <c r="E48" s="46">
        <v>5</v>
      </c>
      <c r="F48" s="47">
        <v>3</v>
      </c>
      <c r="G48" s="48">
        <v>890</v>
      </c>
      <c r="H48" s="48">
        <f t="shared" si="0"/>
        <v>1290</v>
      </c>
      <c r="I48" s="92"/>
      <c r="J48" s="92"/>
    </row>
    <row r="49" spans="2:10" s="24" customFormat="1" ht="28.5" customHeight="1" hidden="1" outlineLevel="1" thickBot="1">
      <c r="B49" s="138">
        <v>14</v>
      </c>
      <c r="C49" s="163" t="s">
        <v>38</v>
      </c>
      <c r="D49" s="163"/>
      <c r="E49" s="163"/>
      <c r="F49" s="163"/>
      <c r="G49" s="163"/>
      <c r="H49" s="164"/>
      <c r="I49" s="92"/>
      <c r="J49" s="92"/>
    </row>
    <row r="50" spans="2:10" s="24" customFormat="1" ht="30" hidden="1" outlineLevel="1">
      <c r="B50" s="139"/>
      <c r="C50" s="34" t="s">
        <v>36</v>
      </c>
      <c r="D50" s="35" t="s">
        <v>132</v>
      </c>
      <c r="E50" s="36">
        <v>5</v>
      </c>
      <c r="F50" s="37">
        <v>3</v>
      </c>
      <c r="G50" s="38">
        <v>1790</v>
      </c>
      <c r="H50" s="38">
        <f t="shared" si="0"/>
        <v>2600</v>
      </c>
      <c r="I50" s="92"/>
      <c r="J50" s="92"/>
    </row>
    <row r="51" spans="2:10" s="24" customFormat="1" ht="30.75" hidden="1" outlineLevel="1" thickBot="1">
      <c r="B51" s="140"/>
      <c r="C51" s="44" t="s">
        <v>37</v>
      </c>
      <c r="D51" s="45" t="s">
        <v>132</v>
      </c>
      <c r="E51" s="46">
        <v>5</v>
      </c>
      <c r="F51" s="47">
        <v>3</v>
      </c>
      <c r="G51" s="48">
        <v>890</v>
      </c>
      <c r="H51" s="48">
        <f t="shared" si="0"/>
        <v>1290</v>
      </c>
      <c r="I51" s="92"/>
      <c r="J51" s="92"/>
    </row>
    <row r="52" spans="2:10" s="24" customFormat="1" ht="28.5" customHeight="1" hidden="1" outlineLevel="1" thickBot="1">
      <c r="B52" s="138">
        <v>15</v>
      </c>
      <c r="C52" s="163" t="s">
        <v>39</v>
      </c>
      <c r="D52" s="163"/>
      <c r="E52" s="163"/>
      <c r="F52" s="163"/>
      <c r="G52" s="163"/>
      <c r="H52" s="164"/>
      <c r="I52" s="92"/>
      <c r="J52" s="92"/>
    </row>
    <row r="53" spans="2:10" s="24" customFormat="1" ht="30" hidden="1" outlineLevel="1">
      <c r="B53" s="139"/>
      <c r="C53" s="34" t="s">
        <v>40</v>
      </c>
      <c r="D53" s="35" t="s">
        <v>132</v>
      </c>
      <c r="E53" s="36">
        <v>3</v>
      </c>
      <c r="F53" s="37">
        <v>2</v>
      </c>
      <c r="G53" s="38">
        <v>1290</v>
      </c>
      <c r="H53" s="38">
        <f t="shared" si="0"/>
        <v>1870</v>
      </c>
      <c r="I53" s="92"/>
      <c r="J53" s="92"/>
    </row>
    <row r="54" spans="2:10" s="24" customFormat="1" ht="30" hidden="1" outlineLevel="1">
      <c r="B54" s="139"/>
      <c r="C54" s="26" t="s">
        <v>41</v>
      </c>
      <c r="D54" s="39" t="s">
        <v>132</v>
      </c>
      <c r="E54" s="40">
        <v>3</v>
      </c>
      <c r="F54" s="41">
        <v>2</v>
      </c>
      <c r="G54" s="42">
        <v>1790</v>
      </c>
      <c r="H54" s="42">
        <f t="shared" si="0"/>
        <v>2600</v>
      </c>
      <c r="I54" s="92"/>
      <c r="J54" s="92"/>
    </row>
    <row r="55" spans="2:10" s="24" customFormat="1" ht="30" hidden="1" outlineLevel="1">
      <c r="B55" s="139"/>
      <c r="C55" s="26" t="s">
        <v>42</v>
      </c>
      <c r="D55" s="39" t="s">
        <v>132</v>
      </c>
      <c r="E55" s="40">
        <v>5</v>
      </c>
      <c r="F55" s="41">
        <v>2</v>
      </c>
      <c r="G55" s="42">
        <v>1790</v>
      </c>
      <c r="H55" s="42">
        <f t="shared" si="0"/>
        <v>2600</v>
      </c>
      <c r="I55" s="92"/>
      <c r="J55" s="92"/>
    </row>
    <row r="56" spans="2:10" s="24" customFormat="1" ht="30" hidden="1" outlineLevel="1">
      <c r="B56" s="139"/>
      <c r="C56" s="26" t="s">
        <v>43</v>
      </c>
      <c r="D56" s="39" t="s">
        <v>132</v>
      </c>
      <c r="E56" s="40">
        <v>5</v>
      </c>
      <c r="F56" s="41">
        <v>2</v>
      </c>
      <c r="G56" s="51">
        <v>1990</v>
      </c>
      <c r="H56" s="51">
        <f t="shared" si="0"/>
        <v>2890</v>
      </c>
      <c r="I56" s="92"/>
      <c r="J56" s="92"/>
    </row>
    <row r="57" spans="2:10" s="24" customFormat="1" ht="30.75" hidden="1" outlineLevel="1" thickBot="1">
      <c r="B57" s="140"/>
      <c r="C57" s="44" t="s">
        <v>44</v>
      </c>
      <c r="D57" s="45" t="s">
        <v>132</v>
      </c>
      <c r="E57" s="46">
        <v>5</v>
      </c>
      <c r="F57" s="47">
        <v>2</v>
      </c>
      <c r="G57" s="48">
        <v>4490</v>
      </c>
      <c r="H57" s="48">
        <f t="shared" si="0"/>
        <v>6510</v>
      </c>
      <c r="I57" s="92"/>
      <c r="J57" s="92"/>
    </row>
    <row r="58" spans="2:10" s="24" customFormat="1" ht="28.5" customHeight="1" collapsed="1" thickBot="1">
      <c r="B58" s="138">
        <v>15</v>
      </c>
      <c r="C58" s="163" t="s">
        <v>183</v>
      </c>
      <c r="D58" s="163"/>
      <c r="E58" s="163"/>
      <c r="F58" s="163"/>
      <c r="G58" s="163"/>
      <c r="H58" s="164"/>
      <c r="I58" s="92"/>
      <c r="J58" s="92"/>
    </row>
    <row r="59" spans="2:14" s="24" customFormat="1" ht="30">
      <c r="B59" s="139"/>
      <c r="C59" s="34" t="s">
        <v>40</v>
      </c>
      <c r="D59" s="35" t="s">
        <v>132</v>
      </c>
      <c r="E59" s="36">
        <v>3</v>
      </c>
      <c r="F59" s="37">
        <v>2</v>
      </c>
      <c r="G59" s="38">
        <f>1290+900</f>
        <v>2190</v>
      </c>
      <c r="H59" s="38">
        <f>_XLL.ОКРУГЛТ(G59*1.45,10)</f>
        <v>3180</v>
      </c>
      <c r="I59" s="92" t="s">
        <v>203</v>
      </c>
      <c r="J59" s="92">
        <v>900</v>
      </c>
      <c r="M59" s="24">
        <f>G59*0.75</f>
        <v>1642.5</v>
      </c>
      <c r="N59" s="123">
        <f>M59-G53</f>
        <v>352.5</v>
      </c>
    </row>
    <row r="60" spans="2:14" s="24" customFormat="1" ht="30">
      <c r="B60" s="139"/>
      <c r="C60" s="26" t="s">
        <v>41</v>
      </c>
      <c r="D60" s="39" t="s">
        <v>132</v>
      </c>
      <c r="E60" s="40">
        <v>3</v>
      </c>
      <c r="F60" s="41">
        <v>2</v>
      </c>
      <c r="G60" s="42">
        <f>1790+1260</f>
        <v>3050</v>
      </c>
      <c r="H60" s="42">
        <f>_XLL.ОКРУГЛТ(G60*1.45,10)</f>
        <v>4420</v>
      </c>
      <c r="I60" s="92">
        <v>1.4</v>
      </c>
      <c r="J60" s="92"/>
      <c r="M60" s="24">
        <f>G60*0.75</f>
        <v>2287.5</v>
      </c>
      <c r="N60" s="123">
        <f>M60-G54</f>
        <v>497.5</v>
      </c>
    </row>
    <row r="61" spans="2:14" s="24" customFormat="1" ht="30">
      <c r="B61" s="139"/>
      <c r="C61" s="26" t="s">
        <v>42</v>
      </c>
      <c r="D61" s="39" t="s">
        <v>132</v>
      </c>
      <c r="E61" s="40">
        <v>5</v>
      </c>
      <c r="F61" s="41">
        <v>2</v>
      </c>
      <c r="G61" s="42">
        <f>1790+1530</f>
        <v>3320</v>
      </c>
      <c r="H61" s="42">
        <f>_XLL.ОКРУГЛТ(G61*1.45,10)</f>
        <v>4810</v>
      </c>
      <c r="I61" s="92">
        <v>1.7</v>
      </c>
      <c r="J61" s="92"/>
      <c r="M61" s="24">
        <f>G61*0.75</f>
        <v>2490</v>
      </c>
      <c r="N61" s="123">
        <f>M61-G55</f>
        <v>700</v>
      </c>
    </row>
    <row r="62" spans="2:14" s="24" customFormat="1" ht="30">
      <c r="B62" s="139"/>
      <c r="C62" s="26" t="s">
        <v>43</v>
      </c>
      <c r="D62" s="39" t="s">
        <v>132</v>
      </c>
      <c r="E62" s="40">
        <v>5</v>
      </c>
      <c r="F62" s="41">
        <v>2</v>
      </c>
      <c r="G62" s="51">
        <f>1990+1530</f>
        <v>3520</v>
      </c>
      <c r="H62" s="51">
        <f>_XLL.ОКРУГЛТ(G62*1.45,10)</f>
        <v>5100</v>
      </c>
      <c r="I62" s="92"/>
      <c r="J62" s="92"/>
      <c r="M62" s="24">
        <f>G62*0.75</f>
        <v>2640</v>
      </c>
      <c r="N62" s="123">
        <f>M62-G56</f>
        <v>650</v>
      </c>
    </row>
    <row r="63" spans="2:14" s="24" customFormat="1" ht="30.75" thickBot="1">
      <c r="B63" s="140"/>
      <c r="C63" s="44" t="s">
        <v>44</v>
      </c>
      <c r="D63" s="45" t="s">
        <v>132</v>
      </c>
      <c r="E63" s="46">
        <v>5</v>
      </c>
      <c r="F63" s="47">
        <v>2</v>
      </c>
      <c r="G63" s="48">
        <f>4490+1890</f>
        <v>6380</v>
      </c>
      <c r="H63" s="48">
        <f>_XLL.ОКРУГЛТ(G63*1.45,10)</f>
        <v>9250</v>
      </c>
      <c r="I63" s="92">
        <v>2.1</v>
      </c>
      <c r="J63" s="92"/>
      <c r="M63" s="24">
        <f>G63*0.75</f>
        <v>4785</v>
      </c>
      <c r="N63" s="123">
        <f>M63-G57</f>
        <v>295</v>
      </c>
    </row>
    <row r="64" spans="2:10" s="52" customFormat="1" ht="30">
      <c r="B64" s="151" t="s">
        <v>45</v>
      </c>
      <c r="C64" s="151"/>
      <c r="D64" s="151"/>
      <c r="E64" s="151"/>
      <c r="F64" s="151"/>
      <c r="G64" s="151"/>
      <c r="H64" s="151"/>
      <c r="I64" s="93"/>
      <c r="J64" s="93"/>
    </row>
    <row r="65" spans="2:10" s="52" customFormat="1" ht="30">
      <c r="B65" s="151" t="s">
        <v>46</v>
      </c>
      <c r="C65" s="151"/>
      <c r="D65" s="151"/>
      <c r="E65" s="151"/>
      <c r="F65" s="151"/>
      <c r="G65" s="151"/>
      <c r="H65" s="151"/>
      <c r="I65" s="93"/>
      <c r="J65" s="93"/>
    </row>
    <row r="66" spans="2:10" s="52" customFormat="1" ht="30">
      <c r="B66" s="151"/>
      <c r="C66" s="151"/>
      <c r="D66" s="151"/>
      <c r="E66" s="151"/>
      <c r="F66" s="151"/>
      <c r="G66" s="151"/>
      <c r="H66" s="151"/>
      <c r="I66" s="93"/>
      <c r="J66" s="93"/>
    </row>
    <row r="67" ht="30">
      <c r="B67" s="126" t="s">
        <v>209</v>
      </c>
    </row>
    <row r="70" spans="2:8" ht="30">
      <c r="B70" s="53"/>
      <c r="C70" s="54"/>
      <c r="D70" s="3"/>
      <c r="E70" s="55"/>
      <c r="F70" s="4"/>
      <c r="G70" s="4"/>
      <c r="H70" s="6" t="s">
        <v>0</v>
      </c>
    </row>
    <row r="71" spans="2:8" ht="30">
      <c r="B71" s="53"/>
      <c r="C71" s="54"/>
      <c r="D71" s="3"/>
      <c r="E71" s="55"/>
      <c r="F71" s="4"/>
      <c r="G71" s="4"/>
      <c r="H71" s="6" t="s">
        <v>1</v>
      </c>
    </row>
    <row r="72" spans="2:8" ht="30">
      <c r="B72" s="53"/>
      <c r="C72" s="160" t="s">
        <v>222</v>
      </c>
      <c r="D72" s="3"/>
      <c r="E72" s="55"/>
      <c r="F72" s="4"/>
      <c r="G72" s="4"/>
      <c r="H72" s="6" t="s">
        <v>2</v>
      </c>
    </row>
    <row r="73" spans="2:8" ht="30">
      <c r="B73" s="53"/>
      <c r="C73" s="54"/>
      <c r="D73" s="3"/>
      <c r="E73" s="55"/>
      <c r="F73" s="4"/>
      <c r="G73" s="4"/>
      <c r="H73" s="9" t="s">
        <v>3</v>
      </c>
    </row>
    <row r="74" spans="2:8" ht="30">
      <c r="B74" s="53"/>
      <c r="C74" s="54"/>
      <c r="D74" s="3"/>
      <c r="E74" s="55"/>
      <c r="F74" s="4"/>
      <c r="G74" s="4"/>
      <c r="H74" s="6" t="s">
        <v>4</v>
      </c>
    </row>
    <row r="75" spans="2:8" ht="30.75" thickBot="1">
      <c r="B75" s="53"/>
      <c r="C75" s="54"/>
      <c r="D75" s="3"/>
      <c r="E75" s="55"/>
      <c r="F75" s="4"/>
      <c r="G75" s="4"/>
      <c r="H75" s="4"/>
    </row>
    <row r="76" spans="2:8" ht="135" customHeight="1" thickBot="1">
      <c r="B76" s="169" t="s">
        <v>47</v>
      </c>
      <c r="C76" s="170"/>
      <c r="D76" s="170"/>
      <c r="E76" s="170"/>
      <c r="F76" s="170"/>
      <c r="G76" s="170"/>
      <c r="H76" s="171"/>
    </row>
    <row r="77" spans="2:8" ht="54" customHeight="1" thickBot="1">
      <c r="B77" s="145" t="s">
        <v>7</v>
      </c>
      <c r="C77" s="146"/>
      <c r="D77" s="147" t="s">
        <v>8</v>
      </c>
      <c r="E77" s="134" t="s">
        <v>9</v>
      </c>
      <c r="F77" s="135"/>
      <c r="G77" s="136" t="s">
        <v>10</v>
      </c>
      <c r="H77" s="137"/>
    </row>
    <row r="78" spans="2:8" ht="30.75" thickBot="1">
      <c r="B78" s="148"/>
      <c r="C78" s="149"/>
      <c r="D78" s="150"/>
      <c r="E78" s="16" t="s">
        <v>11</v>
      </c>
      <c r="F78" s="17" t="s">
        <v>12</v>
      </c>
      <c r="G78" s="16" t="s">
        <v>11</v>
      </c>
      <c r="H78" s="17" t="s">
        <v>12</v>
      </c>
    </row>
    <row r="79" spans="2:10" s="24" customFormat="1" ht="30.75" hidden="1" outlineLevel="1" thickBot="1">
      <c r="B79" s="56">
        <v>16</v>
      </c>
      <c r="C79" s="19" t="s">
        <v>13</v>
      </c>
      <c r="D79" s="165" t="s">
        <v>132</v>
      </c>
      <c r="E79" s="166">
        <v>2</v>
      </c>
      <c r="F79" s="167">
        <v>1</v>
      </c>
      <c r="G79" s="168">
        <v>90</v>
      </c>
      <c r="H79" s="168">
        <f aca="true" t="shared" si="1" ref="H79:H87">_XLL.ОКРУГЛТ(G79*1.45,10)</f>
        <v>130</v>
      </c>
      <c r="I79" s="92"/>
      <c r="J79" s="92"/>
    </row>
    <row r="80" spans="2:10" s="24" customFormat="1" ht="30" collapsed="1">
      <c r="B80" s="56">
        <v>16</v>
      </c>
      <c r="C80" s="19" t="s">
        <v>178</v>
      </c>
      <c r="D80" s="165" t="s">
        <v>132</v>
      </c>
      <c r="E80" s="166">
        <v>2</v>
      </c>
      <c r="F80" s="167">
        <v>1</v>
      </c>
      <c r="G80" s="168">
        <f>90+100</f>
        <v>190</v>
      </c>
      <c r="H80" s="168">
        <f>_XLL.ОКРУГЛТ(G80*1.45,10)</f>
        <v>280</v>
      </c>
      <c r="I80" s="92"/>
      <c r="J80" s="92"/>
    </row>
    <row r="81" spans="2:10" s="24" customFormat="1" ht="30">
      <c r="B81" s="57">
        <v>17</v>
      </c>
      <c r="C81" s="26" t="s">
        <v>48</v>
      </c>
      <c r="D81" s="39" t="s">
        <v>16</v>
      </c>
      <c r="E81" s="40">
        <v>2</v>
      </c>
      <c r="F81" s="41">
        <v>1</v>
      </c>
      <c r="G81" s="42">
        <v>680</v>
      </c>
      <c r="H81" s="42">
        <f t="shared" si="1"/>
        <v>990</v>
      </c>
      <c r="I81" s="92"/>
      <c r="J81" s="92"/>
    </row>
    <row r="82" spans="2:10" s="24" customFormat="1" ht="30">
      <c r="B82" s="57">
        <v>18</v>
      </c>
      <c r="C82" s="58" t="s">
        <v>17</v>
      </c>
      <c r="D82" s="39" t="s">
        <v>132</v>
      </c>
      <c r="E82" s="40">
        <v>2</v>
      </c>
      <c r="F82" s="41">
        <v>1</v>
      </c>
      <c r="G82" s="42">
        <v>390</v>
      </c>
      <c r="H82" s="42">
        <f t="shared" si="1"/>
        <v>570</v>
      </c>
      <c r="I82" s="92"/>
      <c r="J82" s="92"/>
    </row>
    <row r="83" spans="2:10" s="24" customFormat="1" ht="25.5" customHeight="1">
      <c r="B83" s="57">
        <v>19</v>
      </c>
      <c r="C83" s="26" t="s">
        <v>49</v>
      </c>
      <c r="D83" s="39" t="s">
        <v>132</v>
      </c>
      <c r="E83" s="40">
        <v>2</v>
      </c>
      <c r="F83" s="41">
        <v>1</v>
      </c>
      <c r="G83" s="42">
        <v>370</v>
      </c>
      <c r="H83" s="42">
        <f t="shared" si="1"/>
        <v>540</v>
      </c>
      <c r="I83" s="92"/>
      <c r="J83" s="92"/>
    </row>
    <row r="84" spans="2:10" s="24" customFormat="1" ht="30">
      <c r="B84" s="57">
        <v>20</v>
      </c>
      <c r="C84" s="26" t="s">
        <v>50</v>
      </c>
      <c r="D84" s="39" t="s">
        <v>132</v>
      </c>
      <c r="E84" s="40">
        <v>2</v>
      </c>
      <c r="F84" s="41">
        <v>1</v>
      </c>
      <c r="G84" s="42">
        <v>390</v>
      </c>
      <c r="H84" s="42">
        <f t="shared" si="1"/>
        <v>570</v>
      </c>
      <c r="I84" s="92"/>
      <c r="J84" s="92"/>
    </row>
    <row r="85" spans="2:10" s="24" customFormat="1" ht="30">
      <c r="B85" s="57">
        <v>21</v>
      </c>
      <c r="C85" s="26" t="s">
        <v>51</v>
      </c>
      <c r="D85" s="39" t="s">
        <v>132</v>
      </c>
      <c r="E85" s="40">
        <v>2</v>
      </c>
      <c r="F85" s="41">
        <v>1</v>
      </c>
      <c r="G85" s="42">
        <v>590</v>
      </c>
      <c r="H85" s="42">
        <f t="shared" si="1"/>
        <v>860</v>
      </c>
      <c r="I85" s="92"/>
      <c r="J85" s="92"/>
    </row>
    <row r="86" spans="2:10" s="24" customFormat="1" ht="51.75">
      <c r="B86" s="57">
        <v>22</v>
      </c>
      <c r="C86" s="26" t="s">
        <v>128</v>
      </c>
      <c r="D86" s="39" t="s">
        <v>132</v>
      </c>
      <c r="E86" s="40">
        <v>3</v>
      </c>
      <c r="F86" s="41">
        <v>2</v>
      </c>
      <c r="G86" s="42">
        <v>1590</v>
      </c>
      <c r="H86" s="42">
        <f t="shared" si="1"/>
        <v>2310</v>
      </c>
      <c r="I86" s="92"/>
      <c r="J86" s="92"/>
    </row>
    <row r="87" spans="2:10" s="24" customFormat="1" ht="30.75" thickBot="1">
      <c r="B87" s="57">
        <v>23</v>
      </c>
      <c r="C87" s="26" t="s">
        <v>21</v>
      </c>
      <c r="D87" s="39" t="s">
        <v>132</v>
      </c>
      <c r="E87" s="40">
        <v>2</v>
      </c>
      <c r="F87" s="41">
        <v>1</v>
      </c>
      <c r="G87" s="125">
        <v>540</v>
      </c>
      <c r="H87" s="42">
        <f t="shared" si="1"/>
        <v>780</v>
      </c>
      <c r="I87" s="92" t="s">
        <v>153</v>
      </c>
      <c r="J87" s="92"/>
    </row>
    <row r="88" spans="2:8" ht="30.75" thickBot="1">
      <c r="B88" s="138">
        <v>24</v>
      </c>
      <c r="C88" s="172" t="s">
        <v>22</v>
      </c>
      <c r="D88" s="163"/>
      <c r="E88" s="163"/>
      <c r="F88" s="163"/>
      <c r="G88" s="163"/>
      <c r="H88" s="164"/>
    </row>
    <row r="89" spans="2:10" s="24" customFormat="1" ht="30">
      <c r="B89" s="139"/>
      <c r="C89" s="26" t="s">
        <v>52</v>
      </c>
      <c r="D89" s="39" t="s">
        <v>132</v>
      </c>
      <c r="E89" s="40">
        <v>2</v>
      </c>
      <c r="F89" s="41">
        <v>1</v>
      </c>
      <c r="G89" s="42">
        <v>890</v>
      </c>
      <c r="H89" s="42">
        <f aca="true" t="shared" si="2" ref="H89:H127">_XLL.ОКРУГЛТ(G89*1.45,10)</f>
        <v>1290</v>
      </c>
      <c r="I89" s="92"/>
      <c r="J89" s="92"/>
    </row>
    <row r="90" spans="2:10" s="24" customFormat="1" ht="30.75" thickBot="1">
      <c r="B90" s="140"/>
      <c r="C90" s="44" t="s">
        <v>53</v>
      </c>
      <c r="D90" s="45" t="s">
        <v>132</v>
      </c>
      <c r="E90" s="46">
        <v>2</v>
      </c>
      <c r="F90" s="47">
        <v>1</v>
      </c>
      <c r="G90" s="48">
        <v>1290</v>
      </c>
      <c r="H90" s="48">
        <f t="shared" si="2"/>
        <v>1870</v>
      </c>
      <c r="I90" s="92"/>
      <c r="J90" s="92"/>
    </row>
    <row r="91" spans="2:8" ht="30.75" thickBot="1">
      <c r="B91" s="138">
        <v>24</v>
      </c>
      <c r="C91" s="172" t="s">
        <v>179</v>
      </c>
      <c r="D91" s="163"/>
      <c r="E91" s="163"/>
      <c r="F91" s="163"/>
      <c r="G91" s="163"/>
      <c r="H91" s="164"/>
    </row>
    <row r="92" spans="2:10" s="24" customFormat="1" ht="30">
      <c r="B92" s="139"/>
      <c r="C92" s="26" t="s">
        <v>52</v>
      </c>
      <c r="D92" s="39" t="s">
        <v>132</v>
      </c>
      <c r="E92" s="40">
        <v>2</v>
      </c>
      <c r="F92" s="41">
        <v>1</v>
      </c>
      <c r="G92" s="42">
        <f>890+100</f>
        <v>990</v>
      </c>
      <c r="H92" s="42">
        <f>_XLL.ОКРУГЛТ(G92*1.45,10)</f>
        <v>1440</v>
      </c>
      <c r="I92" s="92">
        <v>100</v>
      </c>
      <c r="J92" s="92"/>
    </row>
    <row r="93" spans="2:10" s="24" customFormat="1" ht="30.75" thickBot="1">
      <c r="B93" s="139"/>
      <c r="C93" s="44" t="s">
        <v>154</v>
      </c>
      <c r="D93" s="45" t="s">
        <v>132</v>
      </c>
      <c r="E93" s="46">
        <v>2</v>
      </c>
      <c r="F93" s="47">
        <v>1</v>
      </c>
      <c r="G93" s="48">
        <f>1290+390</f>
        <v>1680</v>
      </c>
      <c r="H93" s="48">
        <f>_XLL.ОКРУГЛТ(G93*1.45,10)</f>
        <v>2440</v>
      </c>
      <c r="I93" s="92">
        <v>390</v>
      </c>
      <c r="J93" s="92"/>
    </row>
    <row r="94" spans="2:10" s="24" customFormat="1" ht="30.75" thickBot="1">
      <c r="B94" s="140"/>
      <c r="C94" s="44" t="s">
        <v>155</v>
      </c>
      <c r="D94" s="45" t="s">
        <v>132</v>
      </c>
      <c r="E94" s="46">
        <v>2</v>
      </c>
      <c r="F94" s="47">
        <v>1</v>
      </c>
      <c r="G94" s="48">
        <f>1290+690</f>
        <v>1980</v>
      </c>
      <c r="H94" s="48">
        <f>_XLL.ОКРУГЛТ(G94*1.45,10)</f>
        <v>2870</v>
      </c>
      <c r="I94" s="92">
        <v>690</v>
      </c>
      <c r="J94" s="92"/>
    </row>
    <row r="95" spans="2:8" ht="30.75" hidden="1" outlineLevel="1" thickBot="1">
      <c r="B95" s="138">
        <v>25</v>
      </c>
      <c r="C95" s="172" t="s">
        <v>54</v>
      </c>
      <c r="D95" s="163"/>
      <c r="E95" s="163"/>
      <c r="F95" s="163"/>
      <c r="G95" s="163"/>
      <c r="H95" s="164">
        <f t="shared" si="2"/>
        <v>0</v>
      </c>
    </row>
    <row r="96" spans="2:10" s="24" customFormat="1" ht="30" hidden="1" outlineLevel="1">
      <c r="B96" s="139"/>
      <c r="C96" s="26" t="s">
        <v>34</v>
      </c>
      <c r="D96" s="39" t="s">
        <v>16</v>
      </c>
      <c r="E96" s="40">
        <v>2</v>
      </c>
      <c r="F96" s="41">
        <v>1</v>
      </c>
      <c r="G96" s="42">
        <v>390</v>
      </c>
      <c r="H96" s="42">
        <f t="shared" si="2"/>
        <v>570</v>
      </c>
      <c r="I96" s="92"/>
      <c r="J96" s="92"/>
    </row>
    <row r="97" spans="2:10" s="24" customFormat="1" ht="30" hidden="1" outlineLevel="1">
      <c r="B97" s="139"/>
      <c r="C97" s="26" t="s">
        <v>28</v>
      </c>
      <c r="D97" s="39" t="s">
        <v>16</v>
      </c>
      <c r="E97" s="40">
        <v>2</v>
      </c>
      <c r="F97" s="41">
        <v>1</v>
      </c>
      <c r="G97" s="42">
        <v>990</v>
      </c>
      <c r="H97" s="42">
        <f t="shared" si="2"/>
        <v>1440</v>
      </c>
      <c r="I97" s="92"/>
      <c r="J97" s="92"/>
    </row>
    <row r="98" spans="2:10" s="24" customFormat="1" ht="25.5" customHeight="1" hidden="1" outlineLevel="1">
      <c r="B98" s="139">
        <f>B95+1</f>
        <v>26</v>
      </c>
      <c r="C98" s="26" t="s">
        <v>55</v>
      </c>
      <c r="D98" s="39" t="s">
        <v>16</v>
      </c>
      <c r="E98" s="40">
        <v>2</v>
      </c>
      <c r="F98" s="41">
        <v>1</v>
      </c>
      <c r="G98" s="42">
        <v>1490</v>
      </c>
      <c r="H98" s="42">
        <f t="shared" si="2"/>
        <v>2160</v>
      </c>
      <c r="I98" s="92"/>
      <c r="J98" s="92"/>
    </row>
    <row r="99" spans="2:10" s="24" customFormat="1" ht="23.25" customHeight="1" hidden="1" outlineLevel="1" thickBot="1">
      <c r="B99" s="140"/>
      <c r="C99" s="44" t="s">
        <v>56</v>
      </c>
      <c r="D99" s="45" t="s">
        <v>16</v>
      </c>
      <c r="E99" s="46">
        <v>3</v>
      </c>
      <c r="F99" s="47">
        <v>2</v>
      </c>
      <c r="G99" s="48">
        <v>1690</v>
      </c>
      <c r="H99" s="48">
        <f t="shared" si="2"/>
        <v>2450</v>
      </c>
      <c r="I99" s="92"/>
      <c r="J99" s="92"/>
    </row>
    <row r="100" spans="2:8" ht="30.75" hidden="1" outlineLevel="1" thickBot="1">
      <c r="B100" s="138">
        <v>26</v>
      </c>
      <c r="C100" s="172" t="s">
        <v>198</v>
      </c>
      <c r="D100" s="163"/>
      <c r="E100" s="163"/>
      <c r="F100" s="163"/>
      <c r="G100" s="163"/>
      <c r="H100" s="164">
        <f t="shared" si="2"/>
        <v>0</v>
      </c>
    </row>
    <row r="101" spans="2:10" s="24" customFormat="1" ht="30" hidden="1" outlineLevel="1">
      <c r="B101" s="139">
        <f>B98+1</f>
        <v>27</v>
      </c>
      <c r="C101" s="26" t="s">
        <v>34</v>
      </c>
      <c r="D101" s="39" t="s">
        <v>132</v>
      </c>
      <c r="E101" s="40">
        <v>2</v>
      </c>
      <c r="F101" s="41">
        <v>1</v>
      </c>
      <c r="G101" s="42">
        <v>470</v>
      </c>
      <c r="H101" s="42">
        <f t="shared" si="2"/>
        <v>680</v>
      </c>
      <c r="I101" s="92">
        <f>G101*1.4</f>
        <v>658</v>
      </c>
      <c r="J101" s="92">
        <f>G101/G96</f>
        <v>1.205128205128205</v>
      </c>
    </row>
    <row r="102" spans="2:10" s="24" customFormat="1" ht="30" hidden="1" outlineLevel="1">
      <c r="B102" s="139"/>
      <c r="C102" s="26" t="s">
        <v>28</v>
      </c>
      <c r="D102" s="39" t="s">
        <v>132</v>
      </c>
      <c r="E102" s="40">
        <v>2</v>
      </c>
      <c r="F102" s="41">
        <v>1</v>
      </c>
      <c r="G102" s="42">
        <v>1190</v>
      </c>
      <c r="H102" s="42">
        <f t="shared" si="2"/>
        <v>1730</v>
      </c>
      <c r="I102" s="92">
        <f>G102*1.4</f>
        <v>1666</v>
      </c>
      <c r="J102" s="92">
        <f>G102/G97</f>
        <v>1.202020202020202</v>
      </c>
    </row>
    <row r="103" spans="2:10" s="24" customFormat="1" ht="30" hidden="1" outlineLevel="1">
      <c r="B103" s="139"/>
      <c r="C103" s="26" t="s">
        <v>57</v>
      </c>
      <c r="D103" s="39" t="s">
        <v>132</v>
      </c>
      <c r="E103" s="40">
        <v>2</v>
      </c>
      <c r="F103" s="41">
        <v>1</v>
      </c>
      <c r="G103" s="42">
        <v>1590</v>
      </c>
      <c r="H103" s="42">
        <f t="shared" si="2"/>
        <v>2310</v>
      </c>
      <c r="I103" s="92">
        <f>G103*1.4</f>
        <v>2226</v>
      </c>
      <c r="J103" s="92"/>
    </row>
    <row r="104" spans="2:10" s="24" customFormat="1" ht="52.5" hidden="1" outlineLevel="1" thickBot="1">
      <c r="B104" s="140">
        <f>B101+1</f>
        <v>28</v>
      </c>
      <c r="C104" s="44" t="s">
        <v>58</v>
      </c>
      <c r="D104" s="45" t="s">
        <v>132</v>
      </c>
      <c r="E104" s="46">
        <v>3</v>
      </c>
      <c r="F104" s="47">
        <v>2</v>
      </c>
      <c r="G104" s="48">
        <v>1790</v>
      </c>
      <c r="H104" s="48">
        <f t="shared" si="2"/>
        <v>2600</v>
      </c>
      <c r="I104" s="92"/>
      <c r="J104" s="92"/>
    </row>
    <row r="105" spans="2:8" ht="30.75" collapsed="1" thickBot="1">
      <c r="B105" s="138">
        <v>27</v>
      </c>
      <c r="C105" s="172" t="s">
        <v>211</v>
      </c>
      <c r="D105" s="163"/>
      <c r="E105" s="163"/>
      <c r="F105" s="163"/>
      <c r="G105" s="163"/>
      <c r="H105" s="164">
        <f t="shared" si="2"/>
        <v>0</v>
      </c>
    </row>
    <row r="106" spans="2:10" s="24" customFormat="1" ht="27" customHeight="1">
      <c r="B106" s="139"/>
      <c r="C106" s="26" t="s">
        <v>34</v>
      </c>
      <c r="D106" s="39" t="s">
        <v>193</v>
      </c>
      <c r="E106" s="40">
        <v>2</v>
      </c>
      <c r="F106" s="41">
        <v>1</v>
      </c>
      <c r="G106" s="87">
        <v>550</v>
      </c>
      <c r="H106" s="42">
        <f t="shared" si="2"/>
        <v>800</v>
      </c>
      <c r="I106" s="92">
        <f>G101*1.4</f>
        <v>658</v>
      </c>
      <c r="J106" s="92">
        <f>G106/G101</f>
        <v>1.1702127659574468</v>
      </c>
    </row>
    <row r="107" spans="2:10" s="24" customFormat="1" ht="30">
      <c r="B107" s="139">
        <f>B104+1</f>
        <v>29</v>
      </c>
      <c r="C107" s="26" t="s">
        <v>28</v>
      </c>
      <c r="D107" s="39" t="s">
        <v>193</v>
      </c>
      <c r="E107" s="40">
        <v>2</v>
      </c>
      <c r="F107" s="41">
        <v>1</v>
      </c>
      <c r="G107" s="87">
        <v>1290</v>
      </c>
      <c r="H107" s="42">
        <f t="shared" si="2"/>
        <v>1870</v>
      </c>
      <c r="I107" s="92">
        <f>G102*1.4</f>
        <v>1666</v>
      </c>
      <c r="J107" s="92">
        <f>G107/G102</f>
        <v>1.084033613445378</v>
      </c>
    </row>
    <row r="108" spans="2:10" s="24" customFormat="1" ht="30">
      <c r="B108" s="139"/>
      <c r="C108" s="26" t="s">
        <v>57</v>
      </c>
      <c r="D108" s="39" t="s">
        <v>193</v>
      </c>
      <c r="E108" s="40">
        <v>2</v>
      </c>
      <c r="F108" s="41">
        <v>1</v>
      </c>
      <c r="G108" s="87">
        <v>1690</v>
      </c>
      <c r="H108" s="42">
        <f t="shared" si="2"/>
        <v>2450</v>
      </c>
      <c r="I108" s="92">
        <f>G103*1.4</f>
        <v>2226</v>
      </c>
      <c r="J108" s="92">
        <f>G108/G103</f>
        <v>1.0628930817610063</v>
      </c>
    </row>
    <row r="109" spans="2:10" s="24" customFormat="1" ht="52.5" thickBot="1">
      <c r="B109" s="140"/>
      <c r="C109" s="44" t="s">
        <v>58</v>
      </c>
      <c r="D109" s="45" t="s">
        <v>193</v>
      </c>
      <c r="E109" s="46">
        <v>3</v>
      </c>
      <c r="F109" s="47">
        <v>2</v>
      </c>
      <c r="G109" s="124">
        <v>1970</v>
      </c>
      <c r="H109" s="48">
        <f t="shared" si="2"/>
        <v>2860</v>
      </c>
      <c r="I109" s="92">
        <f>G104*1.4</f>
        <v>2506</v>
      </c>
      <c r="J109" s="92">
        <f>G109/G104</f>
        <v>1.100558659217877</v>
      </c>
    </row>
    <row r="110" spans="2:8" ht="30.75" thickBot="1">
      <c r="B110" s="138">
        <v>28</v>
      </c>
      <c r="C110" s="172" t="s">
        <v>59</v>
      </c>
      <c r="D110" s="163"/>
      <c r="E110" s="163"/>
      <c r="F110" s="163"/>
      <c r="G110" s="163"/>
      <c r="H110" s="164">
        <f t="shared" si="2"/>
        <v>0</v>
      </c>
    </row>
    <row r="111" spans="2:10" s="24" customFormat="1" ht="33" customHeight="1" hidden="1" outlineLevel="1">
      <c r="B111" s="139"/>
      <c r="C111" s="26" t="s">
        <v>60</v>
      </c>
      <c r="D111" s="39" t="s">
        <v>61</v>
      </c>
      <c r="E111" s="59">
        <v>3</v>
      </c>
      <c r="F111" s="60">
        <v>2</v>
      </c>
      <c r="G111" s="42">
        <v>690</v>
      </c>
      <c r="H111" s="42">
        <f t="shared" si="2"/>
        <v>1000</v>
      </c>
      <c r="I111" s="92">
        <f>G111*1.4</f>
        <v>965.9999999999999</v>
      </c>
      <c r="J111" s="92">
        <f>G111/G106</f>
        <v>1.2545454545454546</v>
      </c>
    </row>
    <row r="112" spans="2:10" s="24" customFormat="1" ht="25.5" customHeight="1" hidden="1" outlineLevel="1">
      <c r="B112" s="139"/>
      <c r="C112" s="26" t="s">
        <v>62</v>
      </c>
      <c r="D112" s="39" t="s">
        <v>132</v>
      </c>
      <c r="E112" s="61">
        <v>3</v>
      </c>
      <c r="F112" s="62">
        <v>2</v>
      </c>
      <c r="G112" s="42">
        <v>1900</v>
      </c>
      <c r="H112" s="42">
        <f t="shared" si="2"/>
        <v>2760</v>
      </c>
      <c r="I112" s="92">
        <f>G112*1.4</f>
        <v>2660</v>
      </c>
      <c r="J112" s="92">
        <f>G112/G107</f>
        <v>1.4728682170542635</v>
      </c>
    </row>
    <row r="113" spans="2:10" s="24" customFormat="1" ht="33" customHeight="1" collapsed="1">
      <c r="B113" s="139"/>
      <c r="C113" s="26" t="s">
        <v>184</v>
      </c>
      <c r="D113" s="39" t="s">
        <v>61</v>
      </c>
      <c r="E113" s="59">
        <v>3</v>
      </c>
      <c r="F113" s="60">
        <v>2</v>
      </c>
      <c r="G113" s="42">
        <f>690+300</f>
        <v>990</v>
      </c>
      <c r="H113" s="42">
        <f>_XLL.ОКРУГЛТ(G113*1.45,10)</f>
        <v>1440</v>
      </c>
      <c r="I113" s="92">
        <f>G113*1.4</f>
        <v>1386</v>
      </c>
      <c r="J113" s="92">
        <f>G113/G108</f>
        <v>0.5857988165680473</v>
      </c>
    </row>
    <row r="114" spans="2:10" s="24" customFormat="1" ht="25.5" customHeight="1">
      <c r="B114" s="139"/>
      <c r="C114" s="26" t="s">
        <v>185</v>
      </c>
      <c r="D114" s="39" t="s">
        <v>132</v>
      </c>
      <c r="E114" s="61">
        <v>3</v>
      </c>
      <c r="F114" s="62">
        <v>2</v>
      </c>
      <c r="G114" s="42">
        <f>1900+700</f>
        <v>2600</v>
      </c>
      <c r="H114" s="42">
        <f>_XLL.ОКРУГЛТ(G114*1.45,10)</f>
        <v>3770</v>
      </c>
      <c r="I114" s="92">
        <f>G114*1.4</f>
        <v>3639.9999999999995</v>
      </c>
      <c r="J114" s="92">
        <f>G114/G109</f>
        <v>1.3197969543147208</v>
      </c>
    </row>
    <row r="115" spans="2:10" s="24" customFormat="1" ht="30.75" thickBot="1">
      <c r="B115" s="140">
        <f>B110+1</f>
        <v>29</v>
      </c>
      <c r="C115" s="44" t="s">
        <v>63</v>
      </c>
      <c r="D115" s="45" t="s">
        <v>132</v>
      </c>
      <c r="E115" s="63">
        <v>2</v>
      </c>
      <c r="F115" s="64">
        <v>1</v>
      </c>
      <c r="G115" s="125">
        <v>540</v>
      </c>
      <c r="H115" s="48">
        <f t="shared" si="2"/>
        <v>780</v>
      </c>
      <c r="I115" s="92">
        <f>G115*1.4</f>
        <v>756</v>
      </c>
      <c r="J115" s="92"/>
    </row>
    <row r="116" spans="2:8" ht="30.75" hidden="1" outlineLevel="1" thickBot="1">
      <c r="B116" s="138">
        <v>29</v>
      </c>
      <c r="C116" s="172" t="s">
        <v>64</v>
      </c>
      <c r="D116" s="163"/>
      <c r="E116" s="163"/>
      <c r="F116" s="163"/>
      <c r="G116" s="163"/>
      <c r="H116" s="164">
        <f t="shared" si="2"/>
        <v>0</v>
      </c>
    </row>
    <row r="117" spans="2:10" s="24" customFormat="1" ht="25.5" customHeight="1" hidden="1" outlineLevel="1">
      <c r="B117" s="139"/>
      <c r="C117" s="26" t="s">
        <v>60</v>
      </c>
      <c r="D117" s="39" t="s">
        <v>61</v>
      </c>
      <c r="E117" s="40">
        <v>3</v>
      </c>
      <c r="F117" s="41">
        <v>2</v>
      </c>
      <c r="G117" s="42">
        <v>890</v>
      </c>
      <c r="H117" s="42">
        <f t="shared" si="2"/>
        <v>1290</v>
      </c>
      <c r="I117" s="92"/>
      <c r="J117" s="92"/>
    </row>
    <row r="118" spans="2:10" s="24" customFormat="1" ht="25.5" customHeight="1" hidden="1" outlineLevel="1">
      <c r="B118" s="139">
        <f>B115+1</f>
        <v>30</v>
      </c>
      <c r="C118" s="26" t="s">
        <v>62</v>
      </c>
      <c r="D118" s="39" t="s">
        <v>132</v>
      </c>
      <c r="E118" s="40">
        <v>5</v>
      </c>
      <c r="F118" s="41">
        <v>2</v>
      </c>
      <c r="G118" s="42">
        <v>2490</v>
      </c>
      <c r="H118" s="42">
        <f t="shared" si="2"/>
        <v>3610</v>
      </c>
      <c r="I118" s="92"/>
      <c r="J118" s="92"/>
    </row>
    <row r="119" spans="2:10" s="24" customFormat="1" ht="25.5" customHeight="1" hidden="1" outlineLevel="1">
      <c r="B119" s="139"/>
      <c r="C119" s="26" t="s">
        <v>184</v>
      </c>
      <c r="D119" s="39" t="s">
        <v>61</v>
      </c>
      <c r="E119" s="40">
        <v>3</v>
      </c>
      <c r="F119" s="41">
        <v>2</v>
      </c>
      <c r="G119" s="42">
        <f>890+900</f>
        <v>1790</v>
      </c>
      <c r="H119" s="42">
        <f>_XLL.ОКРУГЛТ(G119*1.45,10)</f>
        <v>2600</v>
      </c>
      <c r="I119" s="92">
        <v>900</v>
      </c>
      <c r="J119" s="92"/>
    </row>
    <row r="120" spans="2:10" s="24" customFormat="1" ht="25.5" customHeight="1" hidden="1" outlineLevel="1">
      <c r="B120" s="139"/>
      <c r="C120" s="26" t="s">
        <v>185</v>
      </c>
      <c r="D120" s="39" t="s">
        <v>132</v>
      </c>
      <c r="E120" s="40">
        <v>5</v>
      </c>
      <c r="F120" s="41">
        <v>2</v>
      </c>
      <c r="G120" s="42">
        <f>2490+1260</f>
        <v>3750</v>
      </c>
      <c r="H120" s="42">
        <f>_XLL.ОКРУГЛТ(G120*1.45,10)</f>
        <v>5440</v>
      </c>
      <c r="I120" s="92">
        <v>1260</v>
      </c>
      <c r="J120" s="92"/>
    </row>
    <row r="121" spans="2:10" s="24" customFormat="1" ht="25.5" customHeight="1" hidden="1" outlineLevel="1" thickBot="1">
      <c r="B121" s="140"/>
      <c r="C121" s="44" t="s">
        <v>65</v>
      </c>
      <c r="D121" s="45" t="s">
        <v>132</v>
      </c>
      <c r="E121" s="46">
        <v>2</v>
      </c>
      <c r="F121" s="47">
        <v>1</v>
      </c>
      <c r="G121" s="48">
        <v>490</v>
      </c>
      <c r="H121" s="48">
        <f t="shared" si="2"/>
        <v>710</v>
      </c>
      <c r="I121" s="92"/>
      <c r="J121" s="92"/>
    </row>
    <row r="122" spans="2:8" ht="30.75" collapsed="1" thickBot="1">
      <c r="B122" s="138">
        <v>30</v>
      </c>
      <c r="C122" s="172" t="s">
        <v>210</v>
      </c>
      <c r="D122" s="163"/>
      <c r="E122" s="163"/>
      <c r="F122" s="163"/>
      <c r="G122" s="163"/>
      <c r="H122" s="164">
        <f t="shared" si="2"/>
        <v>0</v>
      </c>
    </row>
    <row r="123" spans="2:10" s="24" customFormat="1" ht="25.5" customHeight="1" hidden="1" outlineLevel="1">
      <c r="B123" s="139">
        <f>B118+1</f>
        <v>31</v>
      </c>
      <c r="C123" s="26" t="s">
        <v>60</v>
      </c>
      <c r="D123" s="39" t="s">
        <v>61</v>
      </c>
      <c r="E123" s="40">
        <v>3</v>
      </c>
      <c r="F123" s="41">
        <v>2</v>
      </c>
      <c r="G123" s="42">
        <v>940</v>
      </c>
      <c r="H123" s="42">
        <f t="shared" si="2"/>
        <v>1360</v>
      </c>
      <c r="I123" s="92" t="b">
        <f>C123=C117</f>
        <v>1</v>
      </c>
      <c r="J123" s="92"/>
    </row>
    <row r="124" spans="2:10" s="24" customFormat="1" ht="25.5" customHeight="1" hidden="1" outlineLevel="1">
      <c r="B124" s="139"/>
      <c r="C124" s="26" t="s">
        <v>62</v>
      </c>
      <c r="D124" s="39" t="s">
        <v>132</v>
      </c>
      <c r="E124" s="40">
        <v>5</v>
      </c>
      <c r="F124" s="41">
        <v>2</v>
      </c>
      <c r="G124" s="42">
        <v>2640</v>
      </c>
      <c r="H124" s="42">
        <f t="shared" si="2"/>
        <v>3830</v>
      </c>
      <c r="I124" s="92" t="b">
        <f>C124=C118</f>
        <v>1</v>
      </c>
      <c r="J124" s="92"/>
    </row>
    <row r="125" spans="2:10" s="24" customFormat="1" ht="25.5" customHeight="1" collapsed="1">
      <c r="B125" s="139"/>
      <c r="C125" s="26" t="s">
        <v>184</v>
      </c>
      <c r="D125" s="39" t="s">
        <v>61</v>
      </c>
      <c r="E125" s="40">
        <v>3</v>
      </c>
      <c r="F125" s="41">
        <v>2</v>
      </c>
      <c r="G125" s="87">
        <v>1840</v>
      </c>
      <c r="H125" s="42">
        <f>_XLL.ОКРУГЛТ(G125*1.45,10)</f>
        <v>2670</v>
      </c>
      <c r="I125" s="92">
        <v>900</v>
      </c>
      <c r="J125" s="92"/>
    </row>
    <row r="126" spans="2:10" s="24" customFormat="1" ht="25.5" customHeight="1">
      <c r="B126" s="139"/>
      <c r="C126" s="26" t="s">
        <v>185</v>
      </c>
      <c r="D126" s="39" t="s">
        <v>132</v>
      </c>
      <c r="E126" s="40">
        <v>5</v>
      </c>
      <c r="F126" s="41">
        <v>2</v>
      </c>
      <c r="G126" s="87">
        <v>4190</v>
      </c>
      <c r="H126" s="42">
        <f>_XLL.ОКРУГЛТ(G126*1.45,10)</f>
        <v>6080</v>
      </c>
      <c r="I126" s="92">
        <v>1800</v>
      </c>
      <c r="J126" s="92"/>
    </row>
    <row r="127" spans="2:10" s="24" customFormat="1" ht="25.5" customHeight="1" thickBot="1">
      <c r="B127" s="140"/>
      <c r="C127" s="44" t="s">
        <v>65</v>
      </c>
      <c r="D127" s="45" t="s">
        <v>132</v>
      </c>
      <c r="E127" s="46">
        <v>2</v>
      </c>
      <c r="F127" s="47">
        <v>1</v>
      </c>
      <c r="G127" s="125">
        <v>540</v>
      </c>
      <c r="H127" s="48">
        <f t="shared" si="2"/>
        <v>780</v>
      </c>
      <c r="I127" s="92" t="b">
        <f>C127=C121</f>
        <v>1</v>
      </c>
      <c r="J127" s="92"/>
    </row>
    <row r="128" spans="2:10" s="52" customFormat="1" ht="30">
      <c r="B128" s="151" t="s">
        <v>45</v>
      </c>
      <c r="C128" s="151"/>
      <c r="D128" s="151"/>
      <c r="E128" s="151"/>
      <c r="F128" s="151"/>
      <c r="G128" s="151"/>
      <c r="H128" s="151"/>
      <c r="I128" s="93"/>
      <c r="J128" s="93"/>
    </row>
    <row r="129" spans="2:10" s="52" customFormat="1" ht="30">
      <c r="B129" s="151" t="s">
        <v>46</v>
      </c>
      <c r="C129" s="151"/>
      <c r="D129" s="151"/>
      <c r="E129" s="151"/>
      <c r="F129" s="151"/>
      <c r="G129" s="151"/>
      <c r="H129" s="151"/>
      <c r="I129" s="93"/>
      <c r="J129" s="93"/>
    </row>
    <row r="130" spans="2:8" ht="42.75" customHeight="1">
      <c r="B130" s="151"/>
      <c r="C130" s="151"/>
      <c r="D130" s="151"/>
      <c r="E130" s="151"/>
      <c r="F130" s="151"/>
      <c r="G130" s="151"/>
      <c r="H130" s="151"/>
    </row>
    <row r="131" spans="2:8" ht="30">
      <c r="B131" s="151"/>
      <c r="C131" s="151"/>
      <c r="D131" s="151"/>
      <c r="E131" s="151"/>
      <c r="F131" s="151"/>
      <c r="G131" s="151"/>
      <c r="H131" s="151"/>
    </row>
    <row r="132" spans="2:8" ht="30">
      <c r="B132" s="151"/>
      <c r="C132" s="151"/>
      <c r="D132" s="151"/>
      <c r="E132" s="151"/>
      <c r="F132" s="151"/>
      <c r="G132" s="151"/>
      <c r="H132" s="151"/>
    </row>
    <row r="133" spans="2:10" s="65" customFormat="1" ht="30">
      <c r="B133" s="53"/>
      <c r="C133" s="54"/>
      <c r="D133" s="3"/>
      <c r="E133" s="55"/>
      <c r="F133" s="4"/>
      <c r="G133" s="4"/>
      <c r="H133" s="6" t="s">
        <v>1</v>
      </c>
      <c r="I133" s="94"/>
      <c r="J133" s="94"/>
    </row>
    <row r="134" spans="2:10" s="65" customFormat="1" ht="30">
      <c r="B134" s="53"/>
      <c r="C134" s="54"/>
      <c r="D134" s="3"/>
      <c r="E134" s="55"/>
      <c r="F134" s="4"/>
      <c r="G134" s="4"/>
      <c r="H134" s="6" t="s">
        <v>2</v>
      </c>
      <c r="I134" s="94"/>
      <c r="J134" s="94"/>
    </row>
    <row r="135" spans="2:10" s="65" customFormat="1" ht="30">
      <c r="B135" s="53"/>
      <c r="C135" s="160" t="s">
        <v>222</v>
      </c>
      <c r="D135" s="3"/>
      <c r="E135" s="55"/>
      <c r="F135" s="4"/>
      <c r="G135" s="4"/>
      <c r="H135" s="6" t="s">
        <v>3</v>
      </c>
      <c r="I135" s="94"/>
      <c r="J135" s="94"/>
    </row>
    <row r="136" spans="2:10" s="65" customFormat="1" ht="30">
      <c r="B136" s="53"/>
      <c r="C136" s="54"/>
      <c r="D136" s="3"/>
      <c r="E136" s="55"/>
      <c r="F136" s="4"/>
      <c r="G136" s="4"/>
      <c r="H136" s="9" t="s">
        <v>4</v>
      </c>
      <c r="I136" s="94"/>
      <c r="J136" s="94"/>
    </row>
    <row r="137" spans="2:10" s="65" customFormat="1" ht="30.75" thickBot="1">
      <c r="B137" s="53"/>
      <c r="C137" s="54"/>
      <c r="D137" s="3"/>
      <c r="E137" s="55"/>
      <c r="F137" s="4"/>
      <c r="G137" s="4"/>
      <c r="H137" s="6"/>
      <c r="I137" s="94"/>
      <c r="J137" s="94"/>
    </row>
    <row r="138" spans="2:10" s="65" customFormat="1" ht="87" customHeight="1" thickBot="1">
      <c r="B138" s="173" t="s">
        <v>66</v>
      </c>
      <c r="C138" s="174"/>
      <c r="D138" s="174"/>
      <c r="E138" s="174"/>
      <c r="F138" s="174"/>
      <c r="G138" s="174"/>
      <c r="H138" s="175"/>
      <c r="I138" s="94"/>
      <c r="J138" s="94"/>
    </row>
    <row r="139" spans="2:10" s="65" customFormat="1" ht="39.75" customHeight="1" thickBot="1">
      <c r="B139" s="128" t="s">
        <v>7</v>
      </c>
      <c r="C139" s="129"/>
      <c r="D139" s="132" t="s">
        <v>8</v>
      </c>
      <c r="E139" s="134" t="s">
        <v>9</v>
      </c>
      <c r="F139" s="135"/>
      <c r="G139" s="136" t="s">
        <v>10</v>
      </c>
      <c r="H139" s="137"/>
      <c r="I139" s="94"/>
      <c r="J139" s="94"/>
    </row>
    <row r="140" spans="2:8" ht="29.25" customHeight="1" thickBot="1">
      <c r="B140" s="152"/>
      <c r="C140" s="153"/>
      <c r="D140" s="154"/>
      <c r="E140" s="16" t="s">
        <v>11</v>
      </c>
      <c r="F140" s="17" t="s">
        <v>12</v>
      </c>
      <c r="G140" s="16" t="s">
        <v>11</v>
      </c>
      <c r="H140" s="17" t="s">
        <v>12</v>
      </c>
    </row>
    <row r="141" spans="2:10" s="24" customFormat="1" ht="25.5" customHeight="1" hidden="1" outlineLevel="1" thickBot="1">
      <c r="B141" s="56">
        <v>31</v>
      </c>
      <c r="C141" s="19" t="s">
        <v>67</v>
      </c>
      <c r="D141" s="20" t="s">
        <v>132</v>
      </c>
      <c r="E141" s="176">
        <v>2</v>
      </c>
      <c r="F141" s="167">
        <v>1</v>
      </c>
      <c r="G141" s="168">
        <v>100</v>
      </c>
      <c r="H141" s="168">
        <f aca="true" t="shared" si="3" ref="H141:H233">_XLL.ОКРУГЛТ(G141*1.45,10)</f>
        <v>150</v>
      </c>
      <c r="I141" s="92"/>
      <c r="J141" s="92"/>
    </row>
    <row r="142" spans="2:10" s="24" customFormat="1" ht="25.5" customHeight="1" collapsed="1">
      <c r="B142" s="56">
        <v>31</v>
      </c>
      <c r="C142" s="19" t="s">
        <v>180</v>
      </c>
      <c r="D142" s="20" t="s">
        <v>132</v>
      </c>
      <c r="E142" s="176">
        <v>2</v>
      </c>
      <c r="F142" s="167">
        <v>1</v>
      </c>
      <c r="G142" s="168">
        <v>200</v>
      </c>
      <c r="H142" s="168">
        <f>_XLL.ОКРУГЛТ(G142*1.45,10)</f>
        <v>290</v>
      </c>
      <c r="I142" s="92"/>
      <c r="J142" s="92"/>
    </row>
    <row r="143" spans="2:10" s="24" customFormat="1" ht="30">
      <c r="B143" s="25">
        <v>32</v>
      </c>
      <c r="C143" s="58" t="s">
        <v>48</v>
      </c>
      <c r="D143" s="27" t="s">
        <v>16</v>
      </c>
      <c r="E143" s="61">
        <v>2</v>
      </c>
      <c r="F143" s="41">
        <v>1</v>
      </c>
      <c r="G143" s="42">
        <v>680</v>
      </c>
      <c r="H143" s="42">
        <f t="shared" si="3"/>
        <v>990</v>
      </c>
      <c r="I143" s="92"/>
      <c r="J143" s="92"/>
    </row>
    <row r="144" spans="2:10" s="24" customFormat="1" ht="30">
      <c r="B144" s="25">
        <v>33</v>
      </c>
      <c r="C144" s="58" t="s">
        <v>17</v>
      </c>
      <c r="D144" s="27" t="s">
        <v>132</v>
      </c>
      <c r="E144" s="61">
        <v>2</v>
      </c>
      <c r="F144" s="41">
        <v>1</v>
      </c>
      <c r="G144" s="42">
        <v>390</v>
      </c>
      <c r="H144" s="42">
        <f t="shared" si="3"/>
        <v>570</v>
      </c>
      <c r="I144" s="92"/>
      <c r="J144" s="92"/>
    </row>
    <row r="145" spans="2:10" s="24" customFormat="1" ht="30">
      <c r="B145" s="25">
        <v>34</v>
      </c>
      <c r="C145" s="58" t="s">
        <v>18</v>
      </c>
      <c r="D145" s="27" t="s">
        <v>132</v>
      </c>
      <c r="E145" s="61">
        <v>2</v>
      </c>
      <c r="F145" s="41">
        <v>1</v>
      </c>
      <c r="G145" s="42">
        <v>490</v>
      </c>
      <c r="H145" s="42">
        <f t="shared" si="3"/>
        <v>710</v>
      </c>
      <c r="I145" s="92"/>
      <c r="J145" s="92"/>
    </row>
    <row r="146" spans="2:10" s="24" customFormat="1" ht="30">
      <c r="B146" s="25">
        <v>35</v>
      </c>
      <c r="C146" s="58" t="s">
        <v>68</v>
      </c>
      <c r="D146" s="27" t="s">
        <v>132</v>
      </c>
      <c r="E146" s="61">
        <v>3</v>
      </c>
      <c r="F146" s="41">
        <v>2</v>
      </c>
      <c r="G146" s="42">
        <v>490</v>
      </c>
      <c r="H146" s="42">
        <f t="shared" si="3"/>
        <v>710</v>
      </c>
      <c r="I146" s="92"/>
      <c r="J146" s="92"/>
    </row>
    <row r="147" spans="2:10" s="24" customFormat="1" ht="30">
      <c r="B147" s="25">
        <v>36</v>
      </c>
      <c r="C147" s="58" t="s">
        <v>69</v>
      </c>
      <c r="D147" s="27" t="s">
        <v>132</v>
      </c>
      <c r="E147" s="61">
        <v>3</v>
      </c>
      <c r="F147" s="41">
        <v>2</v>
      </c>
      <c r="G147" s="42">
        <v>790</v>
      </c>
      <c r="H147" s="42">
        <f t="shared" si="3"/>
        <v>1150</v>
      </c>
      <c r="I147" s="92"/>
      <c r="J147" s="92"/>
    </row>
    <row r="148" spans="2:10" s="24" customFormat="1" ht="51.75">
      <c r="B148" s="25">
        <v>37</v>
      </c>
      <c r="C148" s="58" t="s">
        <v>130</v>
      </c>
      <c r="D148" s="27" t="s">
        <v>132</v>
      </c>
      <c r="E148" s="61">
        <v>3</v>
      </c>
      <c r="F148" s="41">
        <v>2</v>
      </c>
      <c r="G148" s="42">
        <v>1690</v>
      </c>
      <c r="H148" s="42">
        <f t="shared" si="3"/>
        <v>2450</v>
      </c>
      <c r="I148" s="92"/>
      <c r="J148" s="92"/>
    </row>
    <row r="149" spans="2:10" s="24" customFormat="1" ht="30.75" thickBot="1">
      <c r="B149" s="80">
        <v>38</v>
      </c>
      <c r="C149" s="81" t="s">
        <v>21</v>
      </c>
      <c r="D149" s="82" t="s">
        <v>132</v>
      </c>
      <c r="E149" s="83">
        <v>2</v>
      </c>
      <c r="F149" s="47">
        <v>1</v>
      </c>
      <c r="G149" s="124">
        <v>540</v>
      </c>
      <c r="H149" s="48">
        <f t="shared" si="3"/>
        <v>780</v>
      </c>
      <c r="I149" s="92"/>
      <c r="J149" s="92"/>
    </row>
    <row r="150" spans="2:8" ht="30.75" hidden="1" outlineLevel="1" thickBot="1">
      <c r="B150" s="139">
        <v>39</v>
      </c>
      <c r="C150" s="177" t="s">
        <v>22</v>
      </c>
      <c r="D150" s="178"/>
      <c r="E150" s="178"/>
      <c r="F150" s="178"/>
      <c r="G150" s="178"/>
      <c r="H150" s="179">
        <f t="shared" si="3"/>
        <v>0</v>
      </c>
    </row>
    <row r="151" spans="2:10" s="24" customFormat="1" ht="30" hidden="1" outlineLevel="1">
      <c r="B151" s="139"/>
      <c r="C151" s="26" t="s">
        <v>52</v>
      </c>
      <c r="D151" s="39" t="s">
        <v>132</v>
      </c>
      <c r="E151" s="40">
        <v>5</v>
      </c>
      <c r="F151" s="41">
        <v>3</v>
      </c>
      <c r="G151" s="42">
        <v>1290</v>
      </c>
      <c r="H151" s="42">
        <f t="shared" si="3"/>
        <v>1870</v>
      </c>
      <c r="I151" s="92"/>
      <c r="J151" s="92"/>
    </row>
    <row r="152" spans="2:10" s="24" customFormat="1" ht="30" hidden="1" outlineLevel="1">
      <c r="B152" s="139"/>
      <c r="C152" s="26" t="s">
        <v>53</v>
      </c>
      <c r="D152" s="39" t="s">
        <v>132</v>
      </c>
      <c r="E152" s="40">
        <v>5</v>
      </c>
      <c r="F152" s="41">
        <v>3</v>
      </c>
      <c r="G152" s="87">
        <v>1560</v>
      </c>
      <c r="H152" s="42">
        <f t="shared" si="3"/>
        <v>2260</v>
      </c>
      <c r="I152" s="92">
        <v>70</v>
      </c>
      <c r="J152" s="92"/>
    </row>
    <row r="153" spans="2:10" s="24" customFormat="1" ht="30.75" hidden="1" outlineLevel="2" thickBot="1">
      <c r="B153" s="140"/>
      <c r="C153" s="44" t="s">
        <v>129</v>
      </c>
      <c r="D153" s="45" t="s">
        <v>132</v>
      </c>
      <c r="E153" s="46">
        <v>5</v>
      </c>
      <c r="F153" s="47">
        <v>3</v>
      </c>
      <c r="G153" s="48">
        <v>1560</v>
      </c>
      <c r="H153" s="42">
        <f t="shared" si="3"/>
        <v>2260</v>
      </c>
      <c r="I153" s="92"/>
      <c r="J153" s="92"/>
    </row>
    <row r="154" spans="2:8" ht="30.75" collapsed="1" thickBot="1">
      <c r="B154" s="139">
        <v>39</v>
      </c>
      <c r="C154" s="177" t="s">
        <v>181</v>
      </c>
      <c r="D154" s="178"/>
      <c r="E154" s="178"/>
      <c r="F154" s="178"/>
      <c r="G154" s="178"/>
      <c r="H154" s="179">
        <f>_XLL.ОКРУГЛТ(G154*1.45,10)</f>
        <v>0</v>
      </c>
    </row>
    <row r="155" spans="2:10" s="24" customFormat="1" ht="30">
      <c r="B155" s="139"/>
      <c r="C155" s="26" t="s">
        <v>52</v>
      </c>
      <c r="D155" s="39" t="s">
        <v>132</v>
      </c>
      <c r="E155" s="40">
        <v>5</v>
      </c>
      <c r="F155" s="41">
        <v>3</v>
      </c>
      <c r="G155" s="42">
        <f>1290+100</f>
        <v>1390</v>
      </c>
      <c r="H155" s="42">
        <f>_XLL.ОКРУГЛТ(G155*1.45,10)</f>
        <v>2020</v>
      </c>
      <c r="I155" s="92">
        <v>100</v>
      </c>
      <c r="J155" s="92"/>
    </row>
    <row r="156" spans="2:10" s="24" customFormat="1" ht="30">
      <c r="B156" s="139"/>
      <c r="C156" s="26" t="s">
        <v>156</v>
      </c>
      <c r="D156" s="39" t="s">
        <v>132</v>
      </c>
      <c r="E156" s="40">
        <v>5</v>
      </c>
      <c r="F156" s="41">
        <v>3</v>
      </c>
      <c r="G156" s="87">
        <f>1560+390</f>
        <v>1950</v>
      </c>
      <c r="H156" s="42">
        <f>_XLL.ОКРУГЛТ(G156*1.45,10)</f>
        <v>2830</v>
      </c>
      <c r="I156" s="92"/>
      <c r="J156" s="92"/>
    </row>
    <row r="157" spans="2:10" s="24" customFormat="1" ht="30.75" thickBot="1">
      <c r="B157" s="139"/>
      <c r="C157" s="26" t="s">
        <v>157</v>
      </c>
      <c r="D157" s="39" t="s">
        <v>132</v>
      </c>
      <c r="E157" s="59"/>
      <c r="F157" s="60"/>
      <c r="G157" s="87">
        <f>1560+690</f>
        <v>2250</v>
      </c>
      <c r="H157" s="42">
        <f>_XLL.ОКРУГЛТ(G157*1.45,10)</f>
        <v>3260</v>
      </c>
      <c r="I157" s="92"/>
      <c r="J157" s="92"/>
    </row>
    <row r="158" spans="2:10" s="24" customFormat="1" ht="30.75" hidden="1" outlineLevel="1" thickBot="1">
      <c r="B158" s="140"/>
      <c r="C158" s="44" t="s">
        <v>129</v>
      </c>
      <c r="D158" s="45" t="s">
        <v>132</v>
      </c>
      <c r="E158" s="46">
        <v>5</v>
      </c>
      <c r="F158" s="47">
        <v>3</v>
      </c>
      <c r="G158" s="48">
        <v>1560</v>
      </c>
      <c r="H158" s="42">
        <f>_XLL.ОКРУГЛТ(G158*1.45,10)</f>
        <v>2260</v>
      </c>
      <c r="I158" s="92"/>
      <c r="J158" s="92"/>
    </row>
    <row r="159" spans="2:8" ht="30.75" hidden="1" outlineLevel="1" thickBot="1">
      <c r="B159" s="138">
        <v>40</v>
      </c>
      <c r="C159" s="172" t="s">
        <v>26</v>
      </c>
      <c r="D159" s="163"/>
      <c r="E159" s="163"/>
      <c r="F159" s="163"/>
      <c r="G159" s="163"/>
      <c r="H159" s="164">
        <f t="shared" si="3"/>
        <v>0</v>
      </c>
    </row>
    <row r="160" spans="2:10" s="24" customFormat="1" ht="30" hidden="1" outlineLevel="1">
      <c r="B160" s="139"/>
      <c r="C160" s="26" t="s">
        <v>34</v>
      </c>
      <c r="D160" s="39" t="s">
        <v>16</v>
      </c>
      <c r="E160" s="40">
        <v>2</v>
      </c>
      <c r="F160" s="41">
        <v>1</v>
      </c>
      <c r="G160" s="42">
        <v>490</v>
      </c>
      <c r="H160" s="42">
        <f t="shared" si="3"/>
        <v>710</v>
      </c>
      <c r="I160" s="92" t="s">
        <v>153</v>
      </c>
      <c r="J160" s="92"/>
    </row>
    <row r="161" spans="2:10" s="24" customFormat="1" ht="30" hidden="1" outlineLevel="1">
      <c r="B161" s="139"/>
      <c r="C161" s="26" t="s">
        <v>28</v>
      </c>
      <c r="D161" s="39" t="s">
        <v>16</v>
      </c>
      <c r="E161" s="40">
        <v>2</v>
      </c>
      <c r="F161" s="41">
        <v>1</v>
      </c>
      <c r="G161" s="42">
        <v>1290</v>
      </c>
      <c r="H161" s="42">
        <f t="shared" si="3"/>
        <v>1870</v>
      </c>
      <c r="I161" s="92"/>
      <c r="J161" s="92"/>
    </row>
    <row r="162" spans="2:10" s="24" customFormat="1" ht="24" customHeight="1" hidden="1" outlineLevel="1">
      <c r="B162" s="139"/>
      <c r="C162" s="26" t="s">
        <v>55</v>
      </c>
      <c r="D162" s="39" t="s">
        <v>16</v>
      </c>
      <c r="E162" s="40">
        <v>2</v>
      </c>
      <c r="F162" s="41">
        <v>1</v>
      </c>
      <c r="G162" s="42">
        <v>1690</v>
      </c>
      <c r="H162" s="42">
        <f t="shared" si="3"/>
        <v>2450</v>
      </c>
      <c r="I162" s="92"/>
      <c r="J162" s="92"/>
    </row>
    <row r="163" spans="2:10" s="24" customFormat="1" ht="30.75" hidden="1" outlineLevel="1" thickBot="1">
      <c r="B163" s="140"/>
      <c r="C163" s="44" t="s">
        <v>70</v>
      </c>
      <c r="D163" s="45" t="s">
        <v>16</v>
      </c>
      <c r="E163" s="46">
        <v>3</v>
      </c>
      <c r="F163" s="47">
        <v>2</v>
      </c>
      <c r="G163" s="48">
        <v>1890</v>
      </c>
      <c r="H163" s="48">
        <f t="shared" si="3"/>
        <v>2740</v>
      </c>
      <c r="I163" s="92"/>
      <c r="J163" s="92"/>
    </row>
    <row r="164" spans="2:8" ht="30.75" hidden="1" outlineLevel="1" thickBot="1">
      <c r="B164" s="138">
        <v>41</v>
      </c>
      <c r="C164" s="172" t="s">
        <v>199</v>
      </c>
      <c r="D164" s="163"/>
      <c r="E164" s="163"/>
      <c r="F164" s="163"/>
      <c r="G164" s="163"/>
      <c r="H164" s="164">
        <f t="shared" si="3"/>
        <v>0</v>
      </c>
    </row>
    <row r="165" spans="2:10" s="24" customFormat="1" ht="30" hidden="1" outlineLevel="1">
      <c r="B165" s="139"/>
      <c r="C165" s="26" t="s">
        <v>34</v>
      </c>
      <c r="D165" s="39" t="s">
        <v>200</v>
      </c>
      <c r="E165" s="40">
        <v>2</v>
      </c>
      <c r="F165" s="41">
        <v>1</v>
      </c>
      <c r="G165" s="42">
        <v>690</v>
      </c>
      <c r="H165" s="42">
        <f t="shared" si="3"/>
        <v>1000</v>
      </c>
      <c r="I165" s="92"/>
      <c r="J165" s="92"/>
    </row>
    <row r="166" spans="2:10" s="24" customFormat="1" ht="30" hidden="1" outlineLevel="1">
      <c r="B166" s="139"/>
      <c r="C166" s="26" t="s">
        <v>28</v>
      </c>
      <c r="D166" s="39" t="s">
        <v>200</v>
      </c>
      <c r="E166" s="40">
        <v>2</v>
      </c>
      <c r="F166" s="41">
        <v>1</v>
      </c>
      <c r="G166" s="42">
        <v>1390</v>
      </c>
      <c r="H166" s="42">
        <f t="shared" si="3"/>
        <v>2020</v>
      </c>
      <c r="I166" s="92"/>
      <c r="J166" s="92"/>
    </row>
    <row r="167" spans="2:10" s="24" customFormat="1" ht="24" customHeight="1" hidden="1" outlineLevel="1">
      <c r="B167" s="139"/>
      <c r="C167" s="26" t="s">
        <v>72</v>
      </c>
      <c r="D167" s="39" t="s">
        <v>200</v>
      </c>
      <c r="E167" s="40">
        <v>2</v>
      </c>
      <c r="F167" s="41">
        <v>1</v>
      </c>
      <c r="G167" s="42">
        <v>1790</v>
      </c>
      <c r="H167" s="42">
        <f t="shared" si="3"/>
        <v>2600</v>
      </c>
      <c r="I167" s="92"/>
      <c r="J167" s="92"/>
    </row>
    <row r="168" spans="2:10" s="24" customFormat="1" ht="52.5" hidden="1" outlineLevel="1" thickBot="1">
      <c r="B168" s="139"/>
      <c r="C168" s="67" t="s">
        <v>58</v>
      </c>
      <c r="D168" s="39" t="s">
        <v>200</v>
      </c>
      <c r="E168" s="59">
        <v>3</v>
      </c>
      <c r="F168" s="60">
        <v>2</v>
      </c>
      <c r="G168" s="51">
        <v>1990</v>
      </c>
      <c r="H168" s="51">
        <f t="shared" si="3"/>
        <v>2890</v>
      </c>
      <c r="I168" s="92"/>
      <c r="J168" s="92"/>
    </row>
    <row r="169" spans="2:8" ht="30.75" collapsed="1" thickBot="1">
      <c r="B169" s="138">
        <v>42</v>
      </c>
      <c r="C169" s="172" t="s">
        <v>212</v>
      </c>
      <c r="D169" s="163"/>
      <c r="E169" s="163"/>
      <c r="F169" s="163"/>
      <c r="G169" s="163"/>
      <c r="H169" s="164">
        <f t="shared" si="3"/>
        <v>0</v>
      </c>
    </row>
    <row r="170" spans="2:10" s="24" customFormat="1" ht="30">
      <c r="B170" s="139"/>
      <c r="C170" s="26" t="s">
        <v>34</v>
      </c>
      <c r="D170" s="39" t="s">
        <v>200</v>
      </c>
      <c r="E170" s="40">
        <v>2</v>
      </c>
      <c r="F170" s="41">
        <v>1</v>
      </c>
      <c r="G170" s="87">
        <v>650</v>
      </c>
      <c r="H170" s="42">
        <f t="shared" si="3"/>
        <v>940</v>
      </c>
      <c r="I170" s="92"/>
      <c r="J170" s="92"/>
    </row>
    <row r="171" spans="2:10" s="24" customFormat="1" ht="30">
      <c r="B171" s="139"/>
      <c r="C171" s="26" t="s">
        <v>28</v>
      </c>
      <c r="D171" s="39" t="s">
        <v>200</v>
      </c>
      <c r="E171" s="40">
        <v>2</v>
      </c>
      <c r="F171" s="41">
        <v>1</v>
      </c>
      <c r="G171" s="87">
        <v>1490</v>
      </c>
      <c r="H171" s="42">
        <f t="shared" si="3"/>
        <v>2160</v>
      </c>
      <c r="I171" s="92"/>
      <c r="J171" s="92"/>
    </row>
    <row r="172" spans="2:10" s="24" customFormat="1" ht="24" customHeight="1">
      <c r="B172" s="139"/>
      <c r="C172" s="26" t="s">
        <v>72</v>
      </c>
      <c r="D172" s="39" t="s">
        <v>200</v>
      </c>
      <c r="E172" s="40">
        <v>2</v>
      </c>
      <c r="F172" s="41">
        <v>1</v>
      </c>
      <c r="G172" s="87">
        <v>1840</v>
      </c>
      <c r="H172" s="42">
        <f t="shared" si="3"/>
        <v>2670</v>
      </c>
      <c r="I172" s="92"/>
      <c r="J172" s="92"/>
    </row>
    <row r="173" spans="2:10" s="24" customFormat="1" ht="52.5" thickBot="1">
      <c r="B173" s="140"/>
      <c r="C173" s="44" t="s">
        <v>58</v>
      </c>
      <c r="D173" s="39" t="s">
        <v>200</v>
      </c>
      <c r="E173" s="46">
        <v>3</v>
      </c>
      <c r="F173" s="47">
        <v>2</v>
      </c>
      <c r="G173" s="124">
        <v>2190</v>
      </c>
      <c r="H173" s="48">
        <f t="shared" si="3"/>
        <v>3180</v>
      </c>
      <c r="I173" s="92"/>
      <c r="J173" s="92"/>
    </row>
    <row r="174" spans="2:8" ht="30.75" thickBot="1">
      <c r="B174" s="138">
        <v>43</v>
      </c>
      <c r="C174" s="172" t="s">
        <v>59</v>
      </c>
      <c r="D174" s="163"/>
      <c r="E174" s="163"/>
      <c r="F174" s="163"/>
      <c r="G174" s="163"/>
      <c r="H174" s="164">
        <f t="shared" si="3"/>
        <v>0</v>
      </c>
    </row>
    <row r="175" spans="2:10" s="24" customFormat="1" ht="25.5" customHeight="1" hidden="1" outlineLevel="2">
      <c r="B175" s="139"/>
      <c r="C175" s="26" t="s">
        <v>60</v>
      </c>
      <c r="D175" s="39" t="s">
        <v>73</v>
      </c>
      <c r="E175" s="40">
        <v>3</v>
      </c>
      <c r="F175" s="41">
        <v>2</v>
      </c>
      <c r="G175" s="42">
        <v>990</v>
      </c>
      <c r="H175" s="42">
        <f t="shared" si="3"/>
        <v>1440</v>
      </c>
      <c r="I175" s="92"/>
      <c r="J175" s="92"/>
    </row>
    <row r="176" spans="2:10" s="24" customFormat="1" ht="28.5" customHeight="1" hidden="1" outlineLevel="2">
      <c r="B176" s="139"/>
      <c r="C176" s="26" t="s">
        <v>62</v>
      </c>
      <c r="D176" s="39" t="s">
        <v>132</v>
      </c>
      <c r="E176" s="40">
        <v>3</v>
      </c>
      <c r="F176" s="41">
        <v>2</v>
      </c>
      <c r="G176" s="42">
        <v>2290</v>
      </c>
      <c r="H176" s="42">
        <f t="shared" si="3"/>
        <v>3320</v>
      </c>
      <c r="I176" s="92"/>
      <c r="J176" s="92"/>
    </row>
    <row r="177" spans="2:10" s="24" customFormat="1" ht="25.5" customHeight="1" collapsed="1">
      <c r="B177" s="139"/>
      <c r="C177" s="26" t="s">
        <v>184</v>
      </c>
      <c r="D177" s="39" t="s">
        <v>73</v>
      </c>
      <c r="E177" s="40">
        <v>3</v>
      </c>
      <c r="F177" s="41">
        <v>2</v>
      </c>
      <c r="G177" s="42">
        <f>990+300</f>
        <v>1290</v>
      </c>
      <c r="H177" s="42">
        <f>_XLL.ОКРУГЛТ(G177*1.45,10)</f>
        <v>1870</v>
      </c>
      <c r="I177" s="92"/>
      <c r="J177" s="92"/>
    </row>
    <row r="178" spans="2:10" s="24" customFormat="1" ht="28.5" customHeight="1">
      <c r="B178" s="139"/>
      <c r="C178" s="26" t="s">
        <v>185</v>
      </c>
      <c r="D178" s="39" t="s">
        <v>132</v>
      </c>
      <c r="E178" s="40">
        <v>3</v>
      </c>
      <c r="F178" s="41">
        <v>2</v>
      </c>
      <c r="G178" s="42">
        <f>2290+700</f>
        <v>2990</v>
      </c>
      <c r="H178" s="42">
        <f>_XLL.ОКРУГЛТ(G178*1.45,10)</f>
        <v>4340</v>
      </c>
      <c r="I178" s="92"/>
      <c r="J178" s="92"/>
    </row>
    <row r="179" spans="2:10" s="24" customFormat="1" ht="30.75" thickBot="1">
      <c r="B179" s="140"/>
      <c r="C179" s="44" t="s">
        <v>65</v>
      </c>
      <c r="D179" s="45" t="s">
        <v>132</v>
      </c>
      <c r="E179" s="46">
        <v>2</v>
      </c>
      <c r="F179" s="47">
        <v>1</v>
      </c>
      <c r="G179" s="124">
        <v>540</v>
      </c>
      <c r="H179" s="48">
        <f t="shared" si="3"/>
        <v>780</v>
      </c>
      <c r="I179" s="92"/>
      <c r="J179" s="92"/>
    </row>
    <row r="180" spans="2:8" ht="30.75" hidden="1" outlineLevel="1" thickBot="1">
      <c r="B180" s="139">
        <v>44</v>
      </c>
      <c r="C180" s="177" t="s">
        <v>74</v>
      </c>
      <c r="D180" s="178"/>
      <c r="E180" s="178"/>
      <c r="F180" s="178"/>
      <c r="G180" s="178"/>
      <c r="H180" s="179">
        <f t="shared" si="3"/>
        <v>0</v>
      </c>
    </row>
    <row r="181" spans="2:10" s="24" customFormat="1" ht="24" customHeight="1" hidden="1" outlineLevel="1">
      <c r="B181" s="139"/>
      <c r="C181" s="26" t="s">
        <v>60</v>
      </c>
      <c r="D181" s="39" t="s">
        <v>61</v>
      </c>
      <c r="E181" s="40">
        <v>3</v>
      </c>
      <c r="F181" s="41">
        <v>2</v>
      </c>
      <c r="G181" s="42">
        <v>1090</v>
      </c>
      <c r="H181" s="42">
        <f t="shared" si="3"/>
        <v>1580</v>
      </c>
      <c r="I181" s="92"/>
      <c r="J181" s="92"/>
    </row>
    <row r="182" spans="2:10" s="24" customFormat="1" ht="24" customHeight="1" hidden="1" outlineLevel="1">
      <c r="B182" s="139"/>
      <c r="C182" s="26" t="s">
        <v>62</v>
      </c>
      <c r="D182" s="39" t="s">
        <v>132</v>
      </c>
      <c r="E182" s="40">
        <v>5</v>
      </c>
      <c r="F182" s="41">
        <v>2</v>
      </c>
      <c r="G182" s="42">
        <v>2790</v>
      </c>
      <c r="H182" s="42">
        <f t="shared" si="3"/>
        <v>4050</v>
      </c>
      <c r="I182" s="92"/>
      <c r="J182" s="92"/>
    </row>
    <row r="183" spans="2:10" s="24" customFormat="1" ht="24" customHeight="1" hidden="1" outlineLevel="1">
      <c r="B183" s="139"/>
      <c r="C183" s="26" t="s">
        <v>184</v>
      </c>
      <c r="D183" s="39" t="s">
        <v>61</v>
      </c>
      <c r="E183" s="40">
        <v>3</v>
      </c>
      <c r="F183" s="41">
        <v>2</v>
      </c>
      <c r="G183" s="42">
        <f>1090+900</f>
        <v>1990</v>
      </c>
      <c r="H183" s="42">
        <f>_XLL.ОКРУГЛТ(G183*1.45,10)</f>
        <v>2890</v>
      </c>
      <c r="I183" s="92"/>
      <c r="J183" s="92"/>
    </row>
    <row r="184" spans="2:10" s="24" customFormat="1" ht="24" customHeight="1" hidden="1" outlineLevel="1">
      <c r="B184" s="139"/>
      <c r="C184" s="26" t="s">
        <v>185</v>
      </c>
      <c r="D184" s="39" t="s">
        <v>132</v>
      </c>
      <c r="E184" s="40">
        <v>5</v>
      </c>
      <c r="F184" s="41">
        <v>2</v>
      </c>
      <c r="G184" s="42">
        <f>2790+1260</f>
        <v>4050</v>
      </c>
      <c r="H184" s="42">
        <f>_XLL.ОКРУГЛТ(G184*1.45,10)</f>
        <v>5870</v>
      </c>
      <c r="I184" s="92"/>
      <c r="J184" s="92"/>
    </row>
    <row r="185" spans="2:10" s="24" customFormat="1" ht="30.75" hidden="1" outlineLevel="1" thickBot="1">
      <c r="B185" s="139"/>
      <c r="C185" s="67" t="s">
        <v>65</v>
      </c>
      <c r="D185" s="68" t="s">
        <v>132</v>
      </c>
      <c r="E185" s="59">
        <v>2</v>
      </c>
      <c r="F185" s="60">
        <v>1</v>
      </c>
      <c r="G185" s="51">
        <v>490</v>
      </c>
      <c r="H185" s="51">
        <f t="shared" si="3"/>
        <v>710</v>
      </c>
      <c r="I185" s="92"/>
      <c r="J185" s="92"/>
    </row>
    <row r="186" spans="2:8" ht="30.75" collapsed="1" thickBot="1">
      <c r="B186" s="138">
        <v>45</v>
      </c>
      <c r="C186" s="172" t="s">
        <v>213</v>
      </c>
      <c r="D186" s="163"/>
      <c r="E186" s="163"/>
      <c r="F186" s="163"/>
      <c r="G186" s="163"/>
      <c r="H186" s="164">
        <f t="shared" si="3"/>
        <v>0</v>
      </c>
    </row>
    <row r="187" spans="2:10" s="24" customFormat="1" ht="30" customHeight="1" hidden="1" outlineLevel="1">
      <c r="B187" s="139"/>
      <c r="C187" s="26" t="s">
        <v>60</v>
      </c>
      <c r="D187" s="39" t="s">
        <v>61</v>
      </c>
      <c r="E187" s="40">
        <v>3</v>
      </c>
      <c r="F187" s="41">
        <v>2</v>
      </c>
      <c r="G187" s="87">
        <v>1140</v>
      </c>
      <c r="H187" s="42">
        <f t="shared" si="3"/>
        <v>1650</v>
      </c>
      <c r="I187" s="92"/>
      <c r="J187" s="92"/>
    </row>
    <row r="188" spans="2:10" s="24" customFormat="1" ht="24" customHeight="1" hidden="1" outlineLevel="1">
      <c r="B188" s="139"/>
      <c r="C188" s="26" t="s">
        <v>62</v>
      </c>
      <c r="D188" s="39" t="s">
        <v>132</v>
      </c>
      <c r="E188" s="40">
        <v>5</v>
      </c>
      <c r="F188" s="41">
        <v>2</v>
      </c>
      <c r="G188" s="87">
        <v>2890</v>
      </c>
      <c r="H188" s="42">
        <f t="shared" si="3"/>
        <v>4190</v>
      </c>
      <c r="I188" s="92"/>
      <c r="J188" s="92"/>
    </row>
    <row r="189" spans="2:10" s="24" customFormat="1" ht="30" customHeight="1" collapsed="1">
      <c r="B189" s="139"/>
      <c r="C189" s="26" t="s">
        <v>184</v>
      </c>
      <c r="D189" s="39" t="s">
        <v>61</v>
      </c>
      <c r="E189" s="40">
        <v>3</v>
      </c>
      <c r="F189" s="41">
        <v>2</v>
      </c>
      <c r="G189" s="87">
        <v>2040</v>
      </c>
      <c r="H189" s="42">
        <f>_XLL.ОКРУГЛТ(G189*1.45,10)</f>
        <v>2960</v>
      </c>
      <c r="I189" s="92"/>
      <c r="J189" s="92"/>
    </row>
    <row r="190" spans="2:10" s="24" customFormat="1" ht="24" customHeight="1">
      <c r="B190" s="139"/>
      <c r="C190" s="26" t="s">
        <v>185</v>
      </c>
      <c r="D190" s="39" t="s">
        <v>132</v>
      </c>
      <c r="E190" s="40">
        <v>5</v>
      </c>
      <c r="F190" s="41">
        <v>2</v>
      </c>
      <c r="G190" s="87">
        <v>4420</v>
      </c>
      <c r="H190" s="42">
        <f>_XLL.ОКРУГЛТ(G190*1.45,10)</f>
        <v>6410</v>
      </c>
      <c r="I190" s="92"/>
      <c r="J190" s="92"/>
    </row>
    <row r="191" spans="2:10" s="24" customFormat="1" ht="30.75" thickBot="1">
      <c r="B191" s="140"/>
      <c r="C191" s="44" t="s">
        <v>65</v>
      </c>
      <c r="D191" s="45" t="s">
        <v>132</v>
      </c>
      <c r="E191" s="46">
        <v>2</v>
      </c>
      <c r="F191" s="47">
        <v>1</v>
      </c>
      <c r="G191" s="124">
        <v>540</v>
      </c>
      <c r="H191" s="48">
        <f t="shared" si="3"/>
        <v>780</v>
      </c>
      <c r="I191" s="92"/>
      <c r="J191" s="92"/>
    </row>
    <row r="192" spans="2:10" s="52" customFormat="1" ht="30">
      <c r="B192" s="151" t="s">
        <v>45</v>
      </c>
      <c r="C192" s="151"/>
      <c r="D192" s="151"/>
      <c r="E192" s="151"/>
      <c r="F192" s="151"/>
      <c r="G192" s="151"/>
      <c r="H192" s="151"/>
      <c r="I192" s="93"/>
      <c r="J192" s="93"/>
    </row>
    <row r="193" spans="2:10" s="52" customFormat="1" ht="30">
      <c r="B193" s="151" t="s">
        <v>46</v>
      </c>
      <c r="C193" s="151"/>
      <c r="D193" s="151"/>
      <c r="E193" s="151"/>
      <c r="F193" s="151"/>
      <c r="G193" s="151"/>
      <c r="H193" s="151"/>
      <c r="I193" s="93"/>
      <c r="J193" s="93"/>
    </row>
    <row r="194" spans="2:8" ht="42.75" customHeight="1">
      <c r="B194" s="151"/>
      <c r="C194" s="151"/>
      <c r="D194" s="151"/>
      <c r="E194" s="151"/>
      <c r="F194" s="151"/>
      <c r="G194" s="151"/>
      <c r="H194" s="151"/>
    </row>
    <row r="195" spans="2:8" ht="30">
      <c r="B195" s="151"/>
      <c r="C195" s="151"/>
      <c r="D195" s="151"/>
      <c r="E195" s="151"/>
      <c r="F195" s="151"/>
      <c r="G195" s="151"/>
      <c r="H195" s="151"/>
    </row>
    <row r="196" spans="2:8" ht="30">
      <c r="B196" s="151"/>
      <c r="C196" s="151"/>
      <c r="D196" s="151"/>
      <c r="E196" s="151"/>
      <c r="F196" s="151"/>
      <c r="G196" s="151"/>
      <c r="H196" s="151"/>
    </row>
    <row r="198" spans="2:10" s="65" customFormat="1" ht="30">
      <c r="B198" s="53"/>
      <c r="C198" s="54"/>
      <c r="D198" s="3"/>
      <c r="E198" s="55"/>
      <c r="F198" s="4"/>
      <c r="G198" s="4"/>
      <c r="H198" s="6" t="s">
        <v>0</v>
      </c>
      <c r="I198" s="94"/>
      <c r="J198" s="94"/>
    </row>
    <row r="199" spans="2:10" s="65" customFormat="1" ht="30">
      <c r="B199" s="53"/>
      <c r="C199" s="54"/>
      <c r="D199" s="3"/>
      <c r="E199" s="55"/>
      <c r="F199" s="4"/>
      <c r="G199" s="4"/>
      <c r="H199" s="6" t="s">
        <v>1</v>
      </c>
      <c r="I199" s="94"/>
      <c r="J199" s="94"/>
    </row>
    <row r="200" spans="2:10" s="65" customFormat="1" ht="30">
      <c r="B200" s="53"/>
      <c r="C200" s="160" t="s">
        <v>222</v>
      </c>
      <c r="D200" s="3"/>
      <c r="E200" s="55"/>
      <c r="F200" s="4"/>
      <c r="G200" s="4"/>
      <c r="H200" s="6" t="s">
        <v>2</v>
      </c>
      <c r="I200" s="94"/>
      <c r="J200" s="94"/>
    </row>
    <row r="201" spans="2:10" s="65" customFormat="1" ht="30">
      <c r="B201" s="53"/>
      <c r="C201" s="54"/>
      <c r="D201" s="3"/>
      <c r="E201" s="55"/>
      <c r="F201" s="4"/>
      <c r="G201" s="4"/>
      <c r="H201" s="9" t="s">
        <v>3</v>
      </c>
      <c r="I201" s="94"/>
      <c r="J201" s="94"/>
    </row>
    <row r="202" spans="2:10" s="65" customFormat="1" ht="30">
      <c r="B202" s="53"/>
      <c r="C202" s="54"/>
      <c r="D202" s="3"/>
      <c r="E202" s="55"/>
      <c r="F202" s="4"/>
      <c r="G202" s="4"/>
      <c r="H202" s="6" t="s">
        <v>4</v>
      </c>
      <c r="I202" s="94"/>
      <c r="J202" s="94"/>
    </row>
    <row r="203" spans="2:10" s="65" customFormat="1" ht="30">
      <c r="B203" s="53"/>
      <c r="C203" s="54"/>
      <c r="D203" s="3"/>
      <c r="E203" s="55"/>
      <c r="F203" s="4"/>
      <c r="G203" s="4"/>
      <c r="H203" s="4"/>
      <c r="I203" s="94"/>
      <c r="J203" s="94"/>
    </row>
    <row r="204" spans="2:10" s="65" customFormat="1" ht="26.25" customHeight="1" thickBot="1">
      <c r="B204" s="69"/>
      <c r="C204" s="69"/>
      <c r="D204" s="69"/>
      <c r="E204" s="69"/>
      <c r="F204" s="69"/>
      <c r="G204" s="69"/>
      <c r="H204" s="69"/>
      <c r="I204" s="94"/>
      <c r="J204" s="94"/>
    </row>
    <row r="205" spans="2:10" s="65" customFormat="1" ht="36" thickBot="1">
      <c r="B205" s="173" t="s">
        <v>75</v>
      </c>
      <c r="C205" s="174"/>
      <c r="D205" s="174"/>
      <c r="E205" s="174"/>
      <c r="F205" s="174"/>
      <c r="G205" s="174"/>
      <c r="H205" s="175">
        <f t="shared" si="3"/>
        <v>0</v>
      </c>
      <c r="I205" s="94"/>
      <c r="J205" s="94"/>
    </row>
    <row r="206" spans="2:10" s="65" customFormat="1" ht="39.75" customHeight="1" thickBot="1">
      <c r="B206" s="128" t="s">
        <v>7</v>
      </c>
      <c r="C206" s="129"/>
      <c r="D206" s="132" t="s">
        <v>8</v>
      </c>
      <c r="E206" s="134" t="s">
        <v>9</v>
      </c>
      <c r="F206" s="135"/>
      <c r="G206" s="136" t="s">
        <v>10</v>
      </c>
      <c r="H206" s="137"/>
      <c r="I206" s="94"/>
      <c r="J206" s="94"/>
    </row>
    <row r="207" spans="2:8" ht="23.25" customHeight="1" thickBot="1">
      <c r="B207" s="152"/>
      <c r="C207" s="153"/>
      <c r="D207" s="154"/>
      <c r="E207" s="16" t="s">
        <v>11</v>
      </c>
      <c r="F207" s="17" t="s">
        <v>12</v>
      </c>
      <c r="G207" s="16" t="s">
        <v>207</v>
      </c>
      <c r="H207" s="17" t="s">
        <v>208</v>
      </c>
    </row>
    <row r="208" spans="2:10" s="24" customFormat="1" ht="30.75" hidden="1" outlineLevel="1" thickBot="1">
      <c r="B208" s="56">
        <v>46</v>
      </c>
      <c r="C208" s="19" t="s">
        <v>76</v>
      </c>
      <c r="D208" s="165" t="s">
        <v>132</v>
      </c>
      <c r="E208" s="166">
        <v>2</v>
      </c>
      <c r="F208" s="167">
        <v>1</v>
      </c>
      <c r="G208" s="168">
        <v>150</v>
      </c>
      <c r="H208" s="168">
        <f t="shared" si="3"/>
        <v>220</v>
      </c>
      <c r="I208" s="92"/>
      <c r="J208" s="92"/>
    </row>
    <row r="209" spans="2:10" s="24" customFormat="1" ht="30" collapsed="1">
      <c r="B209" s="56">
        <v>46</v>
      </c>
      <c r="C209" s="19" t="s">
        <v>180</v>
      </c>
      <c r="D209" s="165" t="s">
        <v>132</v>
      </c>
      <c r="E209" s="166">
        <v>2</v>
      </c>
      <c r="F209" s="167">
        <v>1</v>
      </c>
      <c r="G209" s="168">
        <v>250</v>
      </c>
      <c r="H209" s="168">
        <f>_XLL.ОКРУГЛТ(G209*1.45,10)</f>
        <v>360</v>
      </c>
      <c r="I209" s="92"/>
      <c r="J209" s="92"/>
    </row>
    <row r="210" spans="2:10" s="24" customFormat="1" ht="30">
      <c r="B210" s="57">
        <v>47</v>
      </c>
      <c r="C210" s="26" t="s">
        <v>164</v>
      </c>
      <c r="D210" s="39" t="s">
        <v>132</v>
      </c>
      <c r="E210" s="40">
        <v>2</v>
      </c>
      <c r="F210" s="41">
        <v>1</v>
      </c>
      <c r="G210" s="42">
        <v>590</v>
      </c>
      <c r="H210" s="42">
        <f t="shared" si="3"/>
        <v>860</v>
      </c>
      <c r="I210" s="92"/>
      <c r="J210" s="92"/>
    </row>
    <row r="211" spans="2:10" s="24" customFormat="1" ht="30">
      <c r="B211" s="57">
        <v>48</v>
      </c>
      <c r="C211" s="26" t="s">
        <v>77</v>
      </c>
      <c r="D211" s="39" t="s">
        <v>132</v>
      </c>
      <c r="E211" s="40">
        <v>2</v>
      </c>
      <c r="F211" s="41">
        <v>1</v>
      </c>
      <c r="G211" s="42">
        <v>590</v>
      </c>
      <c r="H211" s="42">
        <f t="shared" si="3"/>
        <v>860</v>
      </c>
      <c r="I211" s="92"/>
      <c r="J211" s="92"/>
    </row>
    <row r="212" spans="2:10" s="24" customFormat="1" ht="30">
      <c r="B212" s="57">
        <v>49</v>
      </c>
      <c r="C212" s="26" t="s">
        <v>78</v>
      </c>
      <c r="D212" s="39" t="s">
        <v>132</v>
      </c>
      <c r="E212" s="40">
        <v>3</v>
      </c>
      <c r="F212" s="41">
        <v>2</v>
      </c>
      <c r="G212" s="42">
        <v>1290</v>
      </c>
      <c r="H212" s="42">
        <f t="shared" si="3"/>
        <v>1870</v>
      </c>
      <c r="I212" s="92"/>
      <c r="J212" s="92"/>
    </row>
    <row r="213" spans="2:10" s="24" customFormat="1" ht="51.75">
      <c r="B213" s="57">
        <v>50</v>
      </c>
      <c r="C213" s="26" t="s">
        <v>79</v>
      </c>
      <c r="D213" s="39" t="s">
        <v>132</v>
      </c>
      <c r="E213" s="40">
        <v>3</v>
      </c>
      <c r="F213" s="41">
        <v>2</v>
      </c>
      <c r="G213" s="42">
        <v>1690</v>
      </c>
      <c r="H213" s="42">
        <f t="shared" si="3"/>
        <v>2450</v>
      </c>
      <c r="I213" s="92"/>
      <c r="J213" s="92"/>
    </row>
    <row r="214" spans="2:10" s="24" customFormat="1" ht="30.75" thickBot="1">
      <c r="B214" s="25">
        <v>51</v>
      </c>
      <c r="C214" s="26" t="s">
        <v>21</v>
      </c>
      <c r="D214" s="39" t="s">
        <v>132</v>
      </c>
      <c r="E214" s="40">
        <v>2</v>
      </c>
      <c r="F214" s="41">
        <v>1</v>
      </c>
      <c r="G214" s="42">
        <v>590</v>
      </c>
      <c r="H214" s="42">
        <f t="shared" si="3"/>
        <v>860</v>
      </c>
      <c r="I214" s="92"/>
      <c r="J214" s="92"/>
    </row>
    <row r="215" spans="2:8" ht="30.75" hidden="1" outlineLevel="1" thickBot="1">
      <c r="B215" s="138">
        <v>52</v>
      </c>
      <c r="C215" s="172" t="s">
        <v>22</v>
      </c>
      <c r="D215" s="163"/>
      <c r="E215" s="163"/>
      <c r="F215" s="163"/>
      <c r="G215" s="163"/>
      <c r="H215" s="164">
        <f t="shared" si="3"/>
        <v>0</v>
      </c>
    </row>
    <row r="216" spans="2:10" s="24" customFormat="1" ht="30" hidden="1" outlineLevel="1">
      <c r="B216" s="139"/>
      <c r="C216" s="26" t="s">
        <v>52</v>
      </c>
      <c r="D216" s="39" t="s">
        <v>132</v>
      </c>
      <c r="E216" s="40">
        <v>2</v>
      </c>
      <c r="F216" s="41">
        <v>1</v>
      </c>
      <c r="G216" s="42">
        <v>1590</v>
      </c>
      <c r="H216" s="42">
        <f t="shared" si="3"/>
        <v>2310</v>
      </c>
      <c r="I216" s="92"/>
      <c r="J216" s="92"/>
    </row>
    <row r="217" spans="2:10" s="24" customFormat="1" ht="30.75" hidden="1" outlineLevel="1" thickBot="1">
      <c r="B217" s="140"/>
      <c r="C217" s="44" t="s">
        <v>53</v>
      </c>
      <c r="D217" s="45" t="s">
        <v>132</v>
      </c>
      <c r="E217" s="46">
        <v>2</v>
      </c>
      <c r="F217" s="47">
        <v>1</v>
      </c>
      <c r="G217" s="48">
        <v>2190</v>
      </c>
      <c r="H217" s="48">
        <f t="shared" si="3"/>
        <v>3180</v>
      </c>
      <c r="I217" s="92"/>
      <c r="J217" s="92"/>
    </row>
    <row r="218" spans="2:8" ht="30.75" collapsed="1" thickBot="1">
      <c r="B218" s="138">
        <v>52</v>
      </c>
      <c r="C218" s="172" t="s">
        <v>182</v>
      </c>
      <c r="D218" s="163"/>
      <c r="E218" s="163"/>
      <c r="F218" s="163"/>
      <c r="G218" s="163"/>
      <c r="H218" s="164">
        <f>_XLL.ОКРУГЛТ(G218*1.45,10)</f>
        <v>0</v>
      </c>
    </row>
    <row r="219" spans="2:10" s="24" customFormat="1" ht="30">
      <c r="B219" s="139"/>
      <c r="C219" s="26" t="s">
        <v>52</v>
      </c>
      <c r="D219" s="39" t="s">
        <v>132</v>
      </c>
      <c r="E219" s="40">
        <v>2</v>
      </c>
      <c r="F219" s="41">
        <v>1</v>
      </c>
      <c r="G219" s="42">
        <v>1690</v>
      </c>
      <c r="H219" s="42">
        <f>_XLL.ОКРУГЛТ(G219*1.45,10)</f>
        <v>2450</v>
      </c>
      <c r="I219" s="92"/>
      <c r="J219" s="92"/>
    </row>
    <row r="220" spans="2:10" s="24" customFormat="1" ht="30.75" thickBot="1">
      <c r="B220" s="140"/>
      <c r="C220" s="44" t="s">
        <v>53</v>
      </c>
      <c r="D220" s="45" t="s">
        <v>132</v>
      </c>
      <c r="E220" s="46">
        <v>2</v>
      </c>
      <c r="F220" s="47">
        <v>1</v>
      </c>
      <c r="G220" s="48">
        <f>2190+690</f>
        <v>2880</v>
      </c>
      <c r="H220" s="48">
        <f>_XLL.ОКРУГЛТ(G220*1.45,10)</f>
        <v>4180</v>
      </c>
      <c r="I220" s="92"/>
      <c r="J220" s="92"/>
    </row>
    <row r="221" spans="2:10" s="24" customFormat="1" ht="30.75" hidden="1" outlineLevel="1" thickBot="1">
      <c r="B221" s="138">
        <v>53</v>
      </c>
      <c r="C221" s="163" t="s">
        <v>80</v>
      </c>
      <c r="D221" s="163"/>
      <c r="E221" s="163"/>
      <c r="F221" s="163"/>
      <c r="G221" s="163"/>
      <c r="H221" s="164"/>
      <c r="I221" s="92"/>
      <c r="J221" s="92"/>
    </row>
    <row r="222" spans="2:10" s="24" customFormat="1" ht="30" hidden="1" outlineLevel="1">
      <c r="B222" s="139"/>
      <c r="C222" s="34" t="s">
        <v>81</v>
      </c>
      <c r="D222" s="35" t="s">
        <v>16</v>
      </c>
      <c r="E222" s="36">
        <v>2</v>
      </c>
      <c r="F222" s="37">
        <v>1</v>
      </c>
      <c r="G222" s="38">
        <v>380</v>
      </c>
      <c r="H222" s="38">
        <f>_XLL.ОКРУГЛТ(G222*1.45,10)</f>
        <v>550</v>
      </c>
      <c r="I222" s="92"/>
      <c r="J222" s="92"/>
    </row>
    <row r="223" spans="2:10" s="24" customFormat="1" ht="30" hidden="1" outlineLevel="1">
      <c r="B223" s="139"/>
      <c r="C223" s="26" t="s">
        <v>159</v>
      </c>
      <c r="D223" s="39" t="s">
        <v>16</v>
      </c>
      <c r="E223" s="40">
        <v>2</v>
      </c>
      <c r="F223" s="41">
        <v>1</v>
      </c>
      <c r="G223" s="42">
        <v>590</v>
      </c>
      <c r="H223" s="42">
        <f>_XLL.ОКРУГЛТ(G223*1.45,10)</f>
        <v>860</v>
      </c>
      <c r="I223" s="92"/>
      <c r="J223" s="92"/>
    </row>
    <row r="224" spans="2:10" s="24" customFormat="1" ht="25.5" customHeight="1" hidden="1" outlineLevel="1">
      <c r="B224" s="139"/>
      <c r="C224" s="50" t="s">
        <v>82</v>
      </c>
      <c r="D224" s="39" t="s">
        <v>16</v>
      </c>
      <c r="E224" s="40">
        <v>2</v>
      </c>
      <c r="F224" s="41">
        <v>1</v>
      </c>
      <c r="G224" s="42">
        <v>890</v>
      </c>
      <c r="H224" s="42">
        <f>_XLL.ОКРУГЛТ(G224*1.45,10)</f>
        <v>1290</v>
      </c>
      <c r="I224" s="92" t="s">
        <v>160</v>
      </c>
      <c r="J224" s="92"/>
    </row>
    <row r="225" spans="2:10" s="24" customFormat="1" ht="24.75" customHeight="1" hidden="1" outlineLevel="1" thickBot="1">
      <c r="B225" s="140"/>
      <c r="C225" s="44" t="s">
        <v>83</v>
      </c>
      <c r="D225" s="45" t="s">
        <v>16</v>
      </c>
      <c r="E225" s="46">
        <v>3</v>
      </c>
      <c r="F225" s="47">
        <v>2</v>
      </c>
      <c r="G225" s="48">
        <v>1190</v>
      </c>
      <c r="H225" s="48">
        <f>_XLL.ОКРУГЛТ(G225*1.45,10)</f>
        <v>1730</v>
      </c>
      <c r="I225" s="92"/>
      <c r="J225" s="92"/>
    </row>
    <row r="226" spans="2:10" s="24" customFormat="1" ht="28.5" customHeight="1" collapsed="1" thickBot="1">
      <c r="B226" s="138">
        <v>54</v>
      </c>
      <c r="C226" s="163" t="s">
        <v>161</v>
      </c>
      <c r="D226" s="163"/>
      <c r="E226" s="163"/>
      <c r="F226" s="163"/>
      <c r="G226" s="163"/>
      <c r="H226" s="164"/>
      <c r="I226" s="92"/>
      <c r="J226" s="92"/>
    </row>
    <row r="227" spans="2:10" s="24" customFormat="1" ht="30">
      <c r="B227" s="139"/>
      <c r="C227" s="34" t="s">
        <v>216</v>
      </c>
      <c r="D227" s="39" t="s">
        <v>132</v>
      </c>
      <c r="E227" s="36">
        <v>2</v>
      </c>
      <c r="F227" s="37">
        <v>1</v>
      </c>
      <c r="G227" s="38">
        <v>380</v>
      </c>
      <c r="H227" s="38">
        <f>_XLL.ОКРУГЛТ(G227*1.45,10)</f>
        <v>550</v>
      </c>
      <c r="I227" s="92"/>
      <c r="J227" s="92"/>
    </row>
    <row r="228" spans="2:10" s="24" customFormat="1" ht="30">
      <c r="B228" s="139"/>
      <c r="C228" s="26" t="s">
        <v>162</v>
      </c>
      <c r="D228" s="39" t="s">
        <v>132</v>
      </c>
      <c r="E228" s="40">
        <v>2</v>
      </c>
      <c r="F228" s="41">
        <v>1</v>
      </c>
      <c r="G228" s="42">
        <v>690</v>
      </c>
      <c r="H228" s="42">
        <f>_XLL.ОКРУГЛТ(G228*1.45,10)</f>
        <v>1000</v>
      </c>
      <c r="I228" s="92"/>
      <c r="J228" s="92"/>
    </row>
    <row r="229" spans="2:10" s="24" customFormat="1" ht="51.75">
      <c r="B229" s="139"/>
      <c r="C229" s="26" t="s">
        <v>217</v>
      </c>
      <c r="D229" s="39" t="s">
        <v>132</v>
      </c>
      <c r="E229" s="40">
        <v>2</v>
      </c>
      <c r="F229" s="41">
        <v>1</v>
      </c>
      <c r="G229" s="42">
        <v>890</v>
      </c>
      <c r="H229" s="42">
        <f>_XLL.ОКРУГЛТ(G229*1.45,10)</f>
        <v>1290</v>
      </c>
      <c r="I229" s="92"/>
      <c r="J229" s="92"/>
    </row>
    <row r="230" spans="2:10" s="24" customFormat="1" ht="52.5" thickBot="1">
      <c r="B230" s="140"/>
      <c r="C230" s="44" t="s">
        <v>35</v>
      </c>
      <c r="D230" s="45" t="s">
        <v>132</v>
      </c>
      <c r="E230" s="46">
        <v>3</v>
      </c>
      <c r="F230" s="47">
        <v>2</v>
      </c>
      <c r="G230" s="48">
        <v>1390</v>
      </c>
      <c r="H230" s="48">
        <f>_XLL.ОКРУГЛТ(G230*1.45,10)</f>
        <v>2020</v>
      </c>
      <c r="I230" s="92"/>
      <c r="J230" s="92"/>
    </row>
    <row r="231" spans="2:8" ht="30.75" thickBot="1">
      <c r="B231" s="138">
        <v>55</v>
      </c>
      <c r="C231" s="172" t="s">
        <v>84</v>
      </c>
      <c r="D231" s="163"/>
      <c r="E231" s="163"/>
      <c r="F231" s="163"/>
      <c r="G231" s="163"/>
      <c r="H231" s="164">
        <f t="shared" si="3"/>
        <v>0</v>
      </c>
    </row>
    <row r="232" spans="2:10" s="24" customFormat="1" ht="30">
      <c r="B232" s="139"/>
      <c r="C232" s="34" t="s">
        <v>85</v>
      </c>
      <c r="D232" s="39" t="s">
        <v>16</v>
      </c>
      <c r="E232" s="40">
        <v>2</v>
      </c>
      <c r="F232" s="41">
        <v>1</v>
      </c>
      <c r="G232" s="42">
        <v>790</v>
      </c>
      <c r="H232" s="42">
        <f t="shared" si="3"/>
        <v>1150</v>
      </c>
      <c r="I232" s="92"/>
      <c r="J232" s="92"/>
    </row>
    <row r="233" spans="2:10" s="24" customFormat="1" ht="30">
      <c r="B233" s="139"/>
      <c r="C233" s="26" t="s">
        <v>28</v>
      </c>
      <c r="D233" s="39" t="s">
        <v>16</v>
      </c>
      <c r="E233" s="40">
        <v>2</v>
      </c>
      <c r="F233" s="41">
        <v>1</v>
      </c>
      <c r="G233" s="42">
        <v>1690</v>
      </c>
      <c r="H233" s="42">
        <f t="shared" si="3"/>
        <v>2450</v>
      </c>
      <c r="I233" s="92"/>
      <c r="J233" s="92"/>
    </row>
    <row r="234" spans="2:10" s="24" customFormat="1" ht="24" customHeight="1">
      <c r="B234" s="139"/>
      <c r="C234" s="26" t="s">
        <v>55</v>
      </c>
      <c r="D234" s="39" t="s">
        <v>16</v>
      </c>
      <c r="E234" s="40">
        <v>2</v>
      </c>
      <c r="F234" s="41">
        <v>1</v>
      </c>
      <c r="G234" s="42">
        <v>2190</v>
      </c>
      <c r="H234" s="42">
        <f aca="true" t="shared" si="4" ref="H234:H337">_XLL.ОКРУГЛТ(G234*1.45,10)</f>
        <v>3180</v>
      </c>
      <c r="I234" s="92"/>
      <c r="J234" s="92"/>
    </row>
    <row r="235" spans="2:10" s="24" customFormat="1" ht="30.75" thickBot="1">
      <c r="B235" s="140"/>
      <c r="C235" s="44" t="s">
        <v>70</v>
      </c>
      <c r="D235" s="45" t="s">
        <v>16</v>
      </c>
      <c r="E235" s="46">
        <v>2</v>
      </c>
      <c r="F235" s="47">
        <v>1</v>
      </c>
      <c r="G235" s="48">
        <v>2690</v>
      </c>
      <c r="H235" s="48">
        <f t="shared" si="4"/>
        <v>3900</v>
      </c>
      <c r="I235" s="92"/>
      <c r="J235" s="92"/>
    </row>
    <row r="236" spans="2:8" ht="30.75" hidden="1" outlineLevel="1" thickBot="1">
      <c r="B236" s="138">
        <v>56</v>
      </c>
      <c r="C236" s="172" t="s">
        <v>71</v>
      </c>
      <c r="D236" s="163"/>
      <c r="E236" s="163"/>
      <c r="F236" s="163"/>
      <c r="G236" s="163"/>
      <c r="H236" s="164">
        <f t="shared" si="4"/>
        <v>0</v>
      </c>
    </row>
    <row r="237" spans="2:10" s="24" customFormat="1" ht="30" hidden="1" outlineLevel="1">
      <c r="B237" s="139"/>
      <c r="C237" s="34" t="s">
        <v>85</v>
      </c>
      <c r="D237" s="39" t="s">
        <v>132</v>
      </c>
      <c r="E237" s="40">
        <v>2</v>
      </c>
      <c r="F237" s="41">
        <v>1</v>
      </c>
      <c r="G237" s="42">
        <v>790</v>
      </c>
      <c r="H237" s="42">
        <f t="shared" si="4"/>
        <v>1150</v>
      </c>
      <c r="I237" s="92"/>
      <c r="J237" s="92"/>
    </row>
    <row r="238" spans="2:10" s="24" customFormat="1" ht="30" hidden="1" outlineLevel="1">
      <c r="B238" s="139"/>
      <c r="C238" s="26" t="s">
        <v>28</v>
      </c>
      <c r="D238" s="39" t="s">
        <v>132</v>
      </c>
      <c r="E238" s="40">
        <v>2</v>
      </c>
      <c r="F238" s="41">
        <v>1</v>
      </c>
      <c r="G238" s="42">
        <v>2190</v>
      </c>
      <c r="H238" s="42">
        <f t="shared" si="4"/>
        <v>3180</v>
      </c>
      <c r="I238" s="92"/>
      <c r="J238" s="92"/>
    </row>
    <row r="239" spans="2:10" s="24" customFormat="1" ht="30" hidden="1" outlineLevel="1">
      <c r="B239" s="139"/>
      <c r="C239" s="26" t="s">
        <v>72</v>
      </c>
      <c r="D239" s="39" t="s">
        <v>132</v>
      </c>
      <c r="E239" s="40">
        <v>2</v>
      </c>
      <c r="F239" s="41">
        <v>1</v>
      </c>
      <c r="G239" s="42">
        <v>2690</v>
      </c>
      <c r="H239" s="42">
        <f t="shared" si="4"/>
        <v>3900</v>
      </c>
      <c r="I239" s="92"/>
      <c r="J239" s="92"/>
    </row>
    <row r="240" spans="2:10" s="24" customFormat="1" ht="30.75" hidden="1" outlineLevel="1" thickBot="1">
      <c r="B240" s="140"/>
      <c r="C240" s="44" t="s">
        <v>86</v>
      </c>
      <c r="D240" s="45" t="s">
        <v>132</v>
      </c>
      <c r="E240" s="46">
        <v>2</v>
      </c>
      <c r="F240" s="47">
        <v>1</v>
      </c>
      <c r="G240" s="48">
        <v>3190</v>
      </c>
      <c r="H240" s="48">
        <f t="shared" si="4"/>
        <v>4630</v>
      </c>
      <c r="I240" s="92"/>
      <c r="J240" s="92"/>
    </row>
    <row r="241" spans="2:8" ht="30.75" collapsed="1" thickBot="1">
      <c r="B241" s="138">
        <v>57</v>
      </c>
      <c r="C241" s="172" t="s">
        <v>214</v>
      </c>
      <c r="D241" s="163"/>
      <c r="E241" s="163"/>
      <c r="F241" s="163"/>
      <c r="G241" s="163"/>
      <c r="H241" s="164">
        <f t="shared" si="4"/>
        <v>0</v>
      </c>
    </row>
    <row r="242" spans="2:10" s="24" customFormat="1" ht="30">
      <c r="B242" s="139"/>
      <c r="C242" s="34" t="s">
        <v>85</v>
      </c>
      <c r="D242" s="39" t="s">
        <v>132</v>
      </c>
      <c r="E242" s="40">
        <v>2</v>
      </c>
      <c r="F242" s="41">
        <v>1</v>
      </c>
      <c r="G242" s="87">
        <v>840</v>
      </c>
      <c r="H242" s="42">
        <f t="shared" si="4"/>
        <v>1220</v>
      </c>
      <c r="I242" s="92"/>
      <c r="J242" s="92"/>
    </row>
    <row r="243" spans="2:10" s="24" customFormat="1" ht="30">
      <c r="B243" s="139"/>
      <c r="C243" s="26" t="s">
        <v>28</v>
      </c>
      <c r="D243" s="39" t="s">
        <v>132</v>
      </c>
      <c r="E243" s="40">
        <v>2</v>
      </c>
      <c r="F243" s="41">
        <v>1</v>
      </c>
      <c r="G243" s="87">
        <v>2090</v>
      </c>
      <c r="H243" s="42">
        <f t="shared" si="4"/>
        <v>3030</v>
      </c>
      <c r="I243" s="92"/>
      <c r="J243" s="92"/>
    </row>
    <row r="244" spans="2:10" s="24" customFormat="1" ht="30">
      <c r="B244" s="139"/>
      <c r="C244" s="26" t="s">
        <v>72</v>
      </c>
      <c r="D244" s="39" t="s">
        <v>132</v>
      </c>
      <c r="E244" s="40">
        <v>2</v>
      </c>
      <c r="F244" s="41">
        <v>1</v>
      </c>
      <c r="G244" s="87">
        <v>2690</v>
      </c>
      <c r="H244" s="42">
        <f t="shared" si="4"/>
        <v>3900</v>
      </c>
      <c r="I244" s="92"/>
      <c r="J244" s="92"/>
    </row>
    <row r="245" spans="2:10" s="24" customFormat="1" ht="30.75" thickBot="1">
      <c r="B245" s="140"/>
      <c r="C245" s="44" t="s">
        <v>86</v>
      </c>
      <c r="D245" s="45" t="s">
        <v>132</v>
      </c>
      <c r="E245" s="46">
        <v>2</v>
      </c>
      <c r="F245" s="47">
        <v>1</v>
      </c>
      <c r="G245" s="124">
        <v>3290</v>
      </c>
      <c r="H245" s="48">
        <f t="shared" si="4"/>
        <v>4770</v>
      </c>
      <c r="I245" s="92"/>
      <c r="J245" s="92"/>
    </row>
    <row r="246" spans="2:8" ht="30.75" thickBot="1">
      <c r="B246" s="155">
        <v>58</v>
      </c>
      <c r="C246" s="172" t="s">
        <v>59</v>
      </c>
      <c r="D246" s="163"/>
      <c r="E246" s="163"/>
      <c r="F246" s="163"/>
      <c r="G246" s="163"/>
      <c r="H246" s="164">
        <f t="shared" si="4"/>
        <v>0</v>
      </c>
    </row>
    <row r="247" spans="2:10" s="24" customFormat="1" ht="31.5" customHeight="1" hidden="1" outlineLevel="1">
      <c r="B247" s="139"/>
      <c r="C247" s="26" t="s">
        <v>60</v>
      </c>
      <c r="D247" s="165" t="s">
        <v>61</v>
      </c>
      <c r="E247" s="40">
        <v>3</v>
      </c>
      <c r="F247" s="41">
        <v>2</v>
      </c>
      <c r="G247" s="42">
        <v>1050</v>
      </c>
      <c r="H247" s="42">
        <f t="shared" si="4"/>
        <v>1520</v>
      </c>
      <c r="I247" s="92"/>
      <c r="J247" s="92"/>
    </row>
    <row r="248" spans="2:10" s="24" customFormat="1" ht="25.5" customHeight="1" hidden="1" outlineLevel="1" thickBot="1">
      <c r="B248" s="139"/>
      <c r="C248" s="26" t="s">
        <v>62</v>
      </c>
      <c r="D248" s="39" t="s">
        <v>132</v>
      </c>
      <c r="E248" s="40">
        <v>3</v>
      </c>
      <c r="F248" s="41">
        <v>2</v>
      </c>
      <c r="G248" s="42">
        <v>2590</v>
      </c>
      <c r="H248" s="42">
        <f t="shared" si="4"/>
        <v>3760</v>
      </c>
      <c r="I248" s="92"/>
      <c r="J248" s="92"/>
    </row>
    <row r="249" spans="2:10" s="24" customFormat="1" ht="31.5" customHeight="1" collapsed="1">
      <c r="B249" s="139"/>
      <c r="C249" s="26" t="s">
        <v>188</v>
      </c>
      <c r="D249" s="165" t="s">
        <v>61</v>
      </c>
      <c r="E249" s="40">
        <v>3</v>
      </c>
      <c r="F249" s="41">
        <v>2</v>
      </c>
      <c r="G249" s="42">
        <f>1050+300</f>
        <v>1350</v>
      </c>
      <c r="H249" s="42">
        <f>_XLL.ОКРУГЛТ(G249*1.45,10)</f>
        <v>1960</v>
      </c>
      <c r="I249" s="92"/>
      <c r="J249" s="92"/>
    </row>
    <row r="250" spans="2:10" s="24" customFormat="1" ht="25.5" customHeight="1">
      <c r="B250" s="139"/>
      <c r="C250" s="26" t="s">
        <v>186</v>
      </c>
      <c r="D250" s="39" t="s">
        <v>132</v>
      </c>
      <c r="E250" s="40">
        <v>3</v>
      </c>
      <c r="F250" s="41">
        <v>2</v>
      </c>
      <c r="G250" s="42">
        <f>2590+700</f>
        <v>3290</v>
      </c>
      <c r="H250" s="42">
        <f>_XLL.ОКРУГЛТ(G250*1.45,10)</f>
        <v>4770</v>
      </c>
      <c r="I250" s="92"/>
      <c r="J250" s="92"/>
    </row>
    <row r="251" spans="2:10" s="24" customFormat="1" ht="30.75" thickBot="1">
      <c r="B251" s="156"/>
      <c r="C251" s="26" t="s">
        <v>65</v>
      </c>
      <c r="D251" s="39" t="s">
        <v>132</v>
      </c>
      <c r="E251" s="40">
        <v>2</v>
      </c>
      <c r="F251" s="41">
        <v>1</v>
      </c>
      <c r="G251" s="87">
        <v>540</v>
      </c>
      <c r="H251" s="42">
        <f t="shared" si="4"/>
        <v>780</v>
      </c>
      <c r="I251" s="92"/>
      <c r="J251" s="92"/>
    </row>
    <row r="252" spans="2:8" ht="30.75" hidden="1" outlineLevel="1" thickBot="1">
      <c r="B252" s="155">
        <v>59</v>
      </c>
      <c r="C252" s="172" t="s">
        <v>74</v>
      </c>
      <c r="D252" s="163"/>
      <c r="E252" s="163"/>
      <c r="F252" s="163"/>
      <c r="G252" s="163"/>
      <c r="H252" s="164">
        <f t="shared" si="4"/>
        <v>0</v>
      </c>
    </row>
    <row r="253" spans="2:10" s="24" customFormat="1" ht="24" customHeight="1" hidden="1" outlineLevel="1">
      <c r="B253" s="139"/>
      <c r="C253" s="26" t="s">
        <v>60</v>
      </c>
      <c r="D253" s="165" t="s">
        <v>87</v>
      </c>
      <c r="E253" s="40">
        <v>3</v>
      </c>
      <c r="F253" s="41">
        <v>2</v>
      </c>
      <c r="G253" s="42">
        <v>1190</v>
      </c>
      <c r="H253" s="42">
        <f t="shared" si="4"/>
        <v>1730</v>
      </c>
      <c r="I253" s="92"/>
      <c r="J253" s="92"/>
    </row>
    <row r="254" spans="2:10" s="24" customFormat="1" ht="24" customHeight="1" hidden="1" outlineLevel="1" thickBot="1">
      <c r="B254" s="139"/>
      <c r="C254" s="26" t="s">
        <v>62</v>
      </c>
      <c r="D254" s="39" t="s">
        <v>132</v>
      </c>
      <c r="E254" s="40">
        <v>5</v>
      </c>
      <c r="F254" s="41">
        <v>2</v>
      </c>
      <c r="G254" s="42">
        <v>2990</v>
      </c>
      <c r="H254" s="42">
        <f t="shared" si="4"/>
        <v>4340</v>
      </c>
      <c r="I254" s="92"/>
      <c r="J254" s="92"/>
    </row>
    <row r="255" spans="2:10" s="24" customFormat="1" ht="24" customHeight="1" hidden="1" outlineLevel="1">
      <c r="B255" s="139"/>
      <c r="C255" s="26" t="s">
        <v>187</v>
      </c>
      <c r="D255" s="165" t="s">
        <v>87</v>
      </c>
      <c r="E255" s="40">
        <v>3</v>
      </c>
      <c r="F255" s="41">
        <v>2</v>
      </c>
      <c r="G255" s="42">
        <f>1190+900</f>
        <v>2090</v>
      </c>
      <c r="H255" s="42">
        <f>_XLL.ОКРУГЛТ(G255*1.45,10)</f>
        <v>3030</v>
      </c>
      <c r="I255" s="92"/>
      <c r="J255" s="92"/>
    </row>
    <row r="256" spans="2:10" s="24" customFormat="1" ht="24" customHeight="1" hidden="1" outlineLevel="1">
      <c r="B256" s="139"/>
      <c r="C256" s="26" t="s">
        <v>189</v>
      </c>
      <c r="D256" s="39" t="s">
        <v>132</v>
      </c>
      <c r="E256" s="40">
        <v>5</v>
      </c>
      <c r="F256" s="41">
        <v>2</v>
      </c>
      <c r="G256" s="42">
        <f>2990+1260</f>
        <v>4250</v>
      </c>
      <c r="H256" s="42">
        <f>_XLL.ОКРУГЛТ(G256*1.45,10)</f>
        <v>6160</v>
      </c>
      <c r="I256" s="92"/>
      <c r="J256" s="92"/>
    </row>
    <row r="257" spans="2:10" s="24" customFormat="1" ht="30.75" hidden="1" outlineLevel="1" thickBot="1">
      <c r="B257" s="139"/>
      <c r="C257" s="67" t="s">
        <v>65</v>
      </c>
      <c r="D257" s="68" t="s">
        <v>132</v>
      </c>
      <c r="E257" s="59">
        <v>2</v>
      </c>
      <c r="F257" s="60">
        <v>1</v>
      </c>
      <c r="G257" s="87">
        <v>540</v>
      </c>
      <c r="H257" s="51">
        <f t="shared" si="4"/>
        <v>780</v>
      </c>
      <c r="I257" s="92"/>
      <c r="J257" s="92"/>
    </row>
    <row r="258" spans="2:8" ht="30.75" collapsed="1" thickBot="1">
      <c r="B258" s="138">
        <v>60</v>
      </c>
      <c r="C258" s="172" t="s">
        <v>215</v>
      </c>
      <c r="D258" s="163"/>
      <c r="E258" s="163"/>
      <c r="F258" s="163"/>
      <c r="G258" s="163"/>
      <c r="H258" s="164">
        <f t="shared" si="4"/>
        <v>0</v>
      </c>
    </row>
    <row r="259" spans="2:10" s="24" customFormat="1" ht="25.5" customHeight="1" hidden="1" outlineLevel="1">
      <c r="B259" s="139"/>
      <c r="C259" s="26" t="s">
        <v>60</v>
      </c>
      <c r="D259" s="165" t="s">
        <v>61</v>
      </c>
      <c r="E259" s="40">
        <v>3</v>
      </c>
      <c r="F259" s="41">
        <v>2</v>
      </c>
      <c r="G259" s="42">
        <v>1240</v>
      </c>
      <c r="H259" s="42">
        <f t="shared" si="4"/>
        <v>1800</v>
      </c>
      <c r="I259" s="92"/>
      <c r="J259" s="92"/>
    </row>
    <row r="260" spans="2:10" s="24" customFormat="1" ht="25.5" customHeight="1" hidden="1" outlineLevel="1" thickBot="1">
      <c r="B260" s="139"/>
      <c r="C260" s="26" t="s">
        <v>62</v>
      </c>
      <c r="D260" s="39" t="s">
        <v>132</v>
      </c>
      <c r="E260" s="40">
        <v>5</v>
      </c>
      <c r="F260" s="41">
        <v>2</v>
      </c>
      <c r="G260" s="42">
        <v>3090</v>
      </c>
      <c r="H260" s="42">
        <f t="shared" si="4"/>
        <v>4480</v>
      </c>
      <c r="I260" s="92"/>
      <c r="J260" s="92"/>
    </row>
    <row r="261" spans="2:10" s="24" customFormat="1" ht="25.5" customHeight="1" collapsed="1">
      <c r="B261" s="139"/>
      <c r="C261" s="26" t="s">
        <v>188</v>
      </c>
      <c r="D261" s="165" t="s">
        <v>61</v>
      </c>
      <c r="E261" s="40">
        <v>3</v>
      </c>
      <c r="F261" s="41">
        <v>2</v>
      </c>
      <c r="G261" s="42">
        <v>2140</v>
      </c>
      <c r="H261" s="42">
        <f>_XLL.ОКРУГЛТ(G261*1.45,10)</f>
        <v>3100</v>
      </c>
      <c r="I261" s="92"/>
      <c r="J261" s="92"/>
    </row>
    <row r="262" spans="2:10" s="24" customFormat="1" ht="25.5" customHeight="1">
      <c r="B262" s="139"/>
      <c r="C262" s="26" t="s">
        <v>189</v>
      </c>
      <c r="D262" s="39" t="s">
        <v>132</v>
      </c>
      <c r="E262" s="40">
        <v>5</v>
      </c>
      <c r="F262" s="41">
        <v>2</v>
      </c>
      <c r="G262" s="42">
        <v>4690</v>
      </c>
      <c r="H262" s="42">
        <f>_XLL.ОКРУГЛТ(G262*1.45,10)</f>
        <v>6800</v>
      </c>
      <c r="I262" s="92"/>
      <c r="J262" s="92"/>
    </row>
    <row r="263" spans="2:10" s="24" customFormat="1" ht="25.5" customHeight="1" thickBot="1">
      <c r="B263" s="140"/>
      <c r="C263" s="44" t="s">
        <v>65</v>
      </c>
      <c r="D263" s="45" t="s">
        <v>132</v>
      </c>
      <c r="E263" s="46">
        <v>2</v>
      </c>
      <c r="F263" s="47">
        <v>1</v>
      </c>
      <c r="G263" s="124">
        <v>540</v>
      </c>
      <c r="H263" s="48">
        <f t="shared" si="4"/>
        <v>780</v>
      </c>
      <c r="I263" s="92"/>
      <c r="J263" s="92"/>
    </row>
    <row r="264" spans="2:10" s="52" customFormat="1" ht="30">
      <c r="B264" s="151" t="s">
        <v>45</v>
      </c>
      <c r="C264" s="151"/>
      <c r="D264" s="151"/>
      <c r="E264" s="151"/>
      <c r="F264" s="151"/>
      <c r="G264" s="151"/>
      <c r="H264" s="151"/>
      <c r="I264" s="93"/>
      <c r="J264" s="93"/>
    </row>
    <row r="265" spans="2:10" s="52" customFormat="1" ht="30">
      <c r="B265" s="151" t="s">
        <v>46</v>
      </c>
      <c r="C265" s="151"/>
      <c r="D265" s="151"/>
      <c r="E265" s="151"/>
      <c r="F265" s="151"/>
      <c r="G265" s="151"/>
      <c r="H265" s="151"/>
      <c r="I265" s="93"/>
      <c r="J265" s="93"/>
    </row>
    <row r="266" spans="2:8" ht="42.75" customHeight="1">
      <c r="B266" s="151"/>
      <c r="C266" s="151"/>
      <c r="D266" s="151"/>
      <c r="E266" s="151"/>
      <c r="F266" s="151"/>
      <c r="G266" s="151"/>
      <c r="H266" s="151"/>
    </row>
    <row r="267" spans="2:8" ht="30">
      <c r="B267" s="151"/>
      <c r="C267" s="151"/>
      <c r="D267" s="151"/>
      <c r="E267" s="151"/>
      <c r="F267" s="151"/>
      <c r="G267" s="151"/>
      <c r="H267" s="151"/>
    </row>
    <row r="268" spans="2:8" ht="30">
      <c r="B268" s="151"/>
      <c r="C268" s="151"/>
      <c r="D268" s="151"/>
      <c r="E268" s="151"/>
      <c r="F268" s="151"/>
      <c r="G268" s="151"/>
      <c r="H268" s="151"/>
    </row>
    <row r="269" spans="2:10" s="65" customFormat="1" ht="30">
      <c r="B269" s="53"/>
      <c r="C269" s="54"/>
      <c r="D269" s="3"/>
      <c r="E269" s="55"/>
      <c r="F269" s="4"/>
      <c r="G269" s="4"/>
      <c r="H269" s="6" t="s">
        <v>0</v>
      </c>
      <c r="I269" s="94"/>
      <c r="J269" s="94"/>
    </row>
    <row r="270" spans="2:10" s="65" customFormat="1" ht="30">
      <c r="B270" s="53"/>
      <c r="C270" s="54"/>
      <c r="D270" s="3"/>
      <c r="E270" s="55"/>
      <c r="F270" s="4"/>
      <c r="G270" s="4"/>
      <c r="H270" s="6" t="s">
        <v>1</v>
      </c>
      <c r="I270" s="94"/>
      <c r="J270" s="94"/>
    </row>
    <row r="271" spans="2:10" s="65" customFormat="1" ht="30">
      <c r="B271" s="53"/>
      <c r="C271" s="160" t="s">
        <v>222</v>
      </c>
      <c r="D271" s="3"/>
      <c r="E271" s="55"/>
      <c r="F271" s="4"/>
      <c r="G271" s="4"/>
      <c r="H271" s="6" t="s">
        <v>2</v>
      </c>
      <c r="I271" s="94"/>
      <c r="J271" s="94"/>
    </row>
    <row r="272" spans="2:10" s="65" customFormat="1" ht="30">
      <c r="B272" s="53"/>
      <c r="C272" s="54"/>
      <c r="D272" s="3"/>
      <c r="E272" s="55"/>
      <c r="F272" s="4"/>
      <c r="G272" s="4"/>
      <c r="H272" s="9" t="s">
        <v>3</v>
      </c>
      <c r="I272" s="94"/>
      <c r="J272" s="94"/>
    </row>
    <row r="273" spans="2:10" s="65" customFormat="1" ht="30">
      <c r="B273" s="53"/>
      <c r="C273" s="54"/>
      <c r="D273" s="3"/>
      <c r="E273" s="55"/>
      <c r="F273" s="4"/>
      <c r="G273" s="4"/>
      <c r="H273" s="6" t="s">
        <v>4</v>
      </c>
      <c r="I273" s="94"/>
      <c r="J273" s="94"/>
    </row>
    <row r="274" spans="2:10" s="65" customFormat="1" ht="33">
      <c r="B274" s="144" t="s">
        <v>88</v>
      </c>
      <c r="C274" s="144"/>
      <c r="D274" s="144"/>
      <c r="E274" s="144"/>
      <c r="F274" s="144"/>
      <c r="G274" s="144"/>
      <c r="H274" s="70"/>
      <c r="I274" s="94"/>
      <c r="J274" s="94"/>
    </row>
    <row r="275" spans="2:10" s="65" customFormat="1" ht="20.25" customHeight="1">
      <c r="B275" s="127" t="s">
        <v>89</v>
      </c>
      <c r="C275" s="127"/>
      <c r="D275" s="127"/>
      <c r="E275" s="127"/>
      <c r="F275" s="127"/>
      <c r="G275" s="127"/>
      <c r="H275" s="70"/>
      <c r="I275" s="94"/>
      <c r="J275" s="94"/>
    </row>
    <row r="276" spans="2:10" s="65" customFormat="1" ht="20.25" customHeight="1" thickBot="1">
      <c r="B276" s="71"/>
      <c r="C276" s="71"/>
      <c r="D276" s="71"/>
      <c r="E276" s="71"/>
      <c r="F276" s="71"/>
      <c r="G276" s="71"/>
      <c r="H276" s="70"/>
      <c r="I276" s="94"/>
      <c r="J276" s="94"/>
    </row>
    <row r="277" spans="2:10" s="65" customFormat="1" ht="36" thickBot="1">
      <c r="B277" s="173" t="s">
        <v>90</v>
      </c>
      <c r="C277" s="174"/>
      <c r="D277" s="174"/>
      <c r="E277" s="174"/>
      <c r="F277" s="174"/>
      <c r="G277" s="174"/>
      <c r="H277" s="175"/>
      <c r="I277" s="94"/>
      <c r="J277" s="94"/>
    </row>
    <row r="278" spans="2:10" s="65" customFormat="1" ht="39.75" customHeight="1" thickBot="1">
      <c r="B278" s="128" t="s">
        <v>7</v>
      </c>
      <c r="C278" s="129"/>
      <c r="D278" s="132" t="s">
        <v>8</v>
      </c>
      <c r="E278" s="134" t="s">
        <v>9</v>
      </c>
      <c r="F278" s="135"/>
      <c r="G278" s="136" t="s">
        <v>10</v>
      </c>
      <c r="H278" s="137"/>
      <c r="I278" s="94"/>
      <c r="J278" s="94"/>
    </row>
    <row r="279" spans="2:10" s="65" customFormat="1" ht="24.75" customHeight="1" thickBot="1">
      <c r="B279" s="152"/>
      <c r="C279" s="153"/>
      <c r="D279" s="154"/>
      <c r="E279" s="72" t="s">
        <v>11</v>
      </c>
      <c r="F279" s="73" t="s">
        <v>12</v>
      </c>
      <c r="G279" s="16" t="s">
        <v>207</v>
      </c>
      <c r="H279" s="17" t="s">
        <v>208</v>
      </c>
      <c r="I279" s="94"/>
      <c r="J279" s="94"/>
    </row>
    <row r="280" spans="2:10" s="24" customFormat="1" ht="30.75" hidden="1" outlineLevel="1" thickBot="1">
      <c r="B280" s="56">
        <v>61</v>
      </c>
      <c r="C280" s="19" t="s">
        <v>91</v>
      </c>
      <c r="D280" s="165" t="s">
        <v>132</v>
      </c>
      <c r="E280" s="36">
        <v>2</v>
      </c>
      <c r="F280" s="37">
        <v>1</v>
      </c>
      <c r="G280" s="168">
        <v>190</v>
      </c>
      <c r="H280" s="168">
        <f t="shared" si="4"/>
        <v>280</v>
      </c>
      <c r="I280" s="92"/>
      <c r="J280" s="92"/>
    </row>
    <row r="281" spans="2:10" s="24" customFormat="1" ht="30" collapsed="1">
      <c r="B281" s="56">
        <v>61</v>
      </c>
      <c r="C281" s="19" t="s">
        <v>178</v>
      </c>
      <c r="D281" s="165" t="s">
        <v>132</v>
      </c>
      <c r="E281" s="36">
        <v>2</v>
      </c>
      <c r="F281" s="37">
        <v>1</v>
      </c>
      <c r="G281" s="168">
        <v>290</v>
      </c>
      <c r="H281" s="168">
        <f>_XLL.ОКРУГЛТ(G281*1.45,10)</f>
        <v>420</v>
      </c>
      <c r="I281" s="92"/>
      <c r="J281" s="92"/>
    </row>
    <row r="282" spans="2:10" s="24" customFormat="1" ht="30">
      <c r="B282" s="57">
        <v>62</v>
      </c>
      <c r="C282" s="26" t="s">
        <v>92</v>
      </c>
      <c r="D282" s="39" t="s">
        <v>132</v>
      </c>
      <c r="E282" s="40">
        <v>2</v>
      </c>
      <c r="F282" s="41">
        <v>1</v>
      </c>
      <c r="G282" s="42">
        <v>510</v>
      </c>
      <c r="H282" s="42">
        <f t="shared" si="4"/>
        <v>740</v>
      </c>
      <c r="I282" s="92"/>
      <c r="J282" s="92"/>
    </row>
    <row r="283" spans="2:10" s="24" customFormat="1" ht="30">
      <c r="B283" s="57">
        <v>63</v>
      </c>
      <c r="C283" s="26" t="s">
        <v>131</v>
      </c>
      <c r="D283" s="39" t="s">
        <v>132</v>
      </c>
      <c r="E283" s="40">
        <v>3</v>
      </c>
      <c r="F283" s="41">
        <v>2</v>
      </c>
      <c r="G283" s="42">
        <v>490</v>
      </c>
      <c r="H283" s="42">
        <f t="shared" si="4"/>
        <v>710</v>
      </c>
      <c r="I283" s="92"/>
      <c r="J283" s="92"/>
    </row>
    <row r="284" spans="2:10" s="24" customFormat="1" ht="30">
      <c r="B284" s="57">
        <v>64</v>
      </c>
      <c r="C284" s="26" t="s">
        <v>94</v>
      </c>
      <c r="D284" s="39" t="s">
        <v>93</v>
      </c>
      <c r="E284" s="40">
        <v>3</v>
      </c>
      <c r="F284" s="41">
        <v>2</v>
      </c>
      <c r="G284" s="42">
        <v>190</v>
      </c>
      <c r="H284" s="42">
        <f t="shared" si="4"/>
        <v>280</v>
      </c>
      <c r="I284" s="92"/>
      <c r="J284" s="92"/>
    </row>
    <row r="285" spans="2:10" s="24" customFormat="1" ht="30">
      <c r="B285" s="57">
        <v>65</v>
      </c>
      <c r="C285" s="26" t="s">
        <v>95</v>
      </c>
      <c r="D285" s="39" t="s">
        <v>132</v>
      </c>
      <c r="E285" s="59">
        <v>5</v>
      </c>
      <c r="F285" s="60">
        <v>3</v>
      </c>
      <c r="G285" s="42">
        <v>1490</v>
      </c>
      <c r="H285" s="42">
        <f t="shared" si="4"/>
        <v>2160</v>
      </c>
      <c r="I285" s="92"/>
      <c r="J285" s="92"/>
    </row>
    <row r="286" spans="2:10" s="24" customFormat="1" ht="30">
      <c r="B286" s="57">
        <v>66</v>
      </c>
      <c r="C286" s="26" t="s">
        <v>96</v>
      </c>
      <c r="D286" s="39" t="s">
        <v>132</v>
      </c>
      <c r="E286" s="59">
        <v>5</v>
      </c>
      <c r="F286" s="60">
        <v>3</v>
      </c>
      <c r="G286" s="42">
        <v>2490</v>
      </c>
      <c r="H286" s="42">
        <f t="shared" si="4"/>
        <v>3610</v>
      </c>
      <c r="I286" s="92"/>
      <c r="J286" s="92"/>
    </row>
    <row r="287" spans="2:10" s="24" customFormat="1" ht="30">
      <c r="B287" s="57">
        <v>67</v>
      </c>
      <c r="C287" s="26" t="s">
        <v>97</v>
      </c>
      <c r="D287" s="39" t="s">
        <v>16</v>
      </c>
      <c r="E287" s="59">
        <v>5</v>
      </c>
      <c r="F287" s="60">
        <v>3</v>
      </c>
      <c r="G287" s="42">
        <v>2100</v>
      </c>
      <c r="H287" s="42">
        <f t="shared" si="4"/>
        <v>3050</v>
      </c>
      <c r="I287" s="92"/>
      <c r="J287" s="92"/>
    </row>
    <row r="288" spans="2:10" s="24" customFormat="1" ht="30.75" thickBot="1">
      <c r="B288" s="43">
        <v>68</v>
      </c>
      <c r="C288" s="44" t="s">
        <v>98</v>
      </c>
      <c r="D288" s="45" t="s">
        <v>132</v>
      </c>
      <c r="E288" s="40">
        <v>2</v>
      </c>
      <c r="F288" s="41">
        <v>1</v>
      </c>
      <c r="G288" s="48">
        <v>990</v>
      </c>
      <c r="H288" s="48">
        <f t="shared" si="4"/>
        <v>1440</v>
      </c>
      <c r="I288" s="92"/>
      <c r="J288" s="92"/>
    </row>
    <row r="289" spans="2:8" ht="30.75" hidden="1" outlineLevel="1" thickBot="1">
      <c r="B289" s="138">
        <v>69</v>
      </c>
      <c r="C289" s="172" t="s">
        <v>22</v>
      </c>
      <c r="D289" s="163"/>
      <c r="E289" s="163"/>
      <c r="F289" s="163"/>
      <c r="G289" s="163"/>
      <c r="H289" s="164">
        <f t="shared" si="4"/>
        <v>0</v>
      </c>
    </row>
    <row r="290" spans="2:10" s="24" customFormat="1" ht="30" hidden="1" outlineLevel="1">
      <c r="B290" s="139"/>
      <c r="C290" s="26" t="s">
        <v>52</v>
      </c>
      <c r="D290" s="39" t="s">
        <v>132</v>
      </c>
      <c r="E290" s="40">
        <v>2</v>
      </c>
      <c r="F290" s="41">
        <v>1</v>
      </c>
      <c r="G290" s="42">
        <v>2500</v>
      </c>
      <c r="H290" s="42">
        <f t="shared" si="4"/>
        <v>3630</v>
      </c>
      <c r="I290" s="92"/>
      <c r="J290" s="92"/>
    </row>
    <row r="291" spans="2:10" s="24" customFormat="1" ht="30.75" hidden="1" outlineLevel="1" thickBot="1">
      <c r="B291" s="139"/>
      <c r="C291" s="26" t="s">
        <v>53</v>
      </c>
      <c r="D291" s="39" t="s">
        <v>132</v>
      </c>
      <c r="E291" s="40">
        <v>2</v>
      </c>
      <c r="F291" s="41">
        <v>1</v>
      </c>
      <c r="G291" s="42">
        <v>2890</v>
      </c>
      <c r="H291" s="42">
        <f t="shared" si="4"/>
        <v>4190</v>
      </c>
      <c r="I291" s="92"/>
      <c r="J291" s="92"/>
    </row>
    <row r="292" spans="2:8" ht="30.75" collapsed="1" thickBot="1">
      <c r="B292" s="138">
        <v>69</v>
      </c>
      <c r="C292" s="172" t="s">
        <v>182</v>
      </c>
      <c r="D292" s="163"/>
      <c r="E292" s="163"/>
      <c r="F292" s="163"/>
      <c r="G292" s="163"/>
      <c r="H292" s="164">
        <f>_XLL.ОКРУГЛТ(G292*1.45,10)</f>
        <v>0</v>
      </c>
    </row>
    <row r="293" spans="2:10" s="24" customFormat="1" ht="30">
      <c r="B293" s="139"/>
      <c r="C293" s="26" t="s">
        <v>52</v>
      </c>
      <c r="D293" s="39" t="s">
        <v>132</v>
      </c>
      <c r="E293" s="40">
        <v>2</v>
      </c>
      <c r="F293" s="41">
        <v>1</v>
      </c>
      <c r="G293" s="42">
        <f>2500+250</f>
        <v>2750</v>
      </c>
      <c r="H293" s="42">
        <f>_XLL.ОКРУГЛТ(G293*1.45,10)</f>
        <v>3990</v>
      </c>
      <c r="I293" s="92"/>
      <c r="J293" s="92"/>
    </row>
    <row r="294" spans="2:10" s="24" customFormat="1" ht="30.75" thickBot="1">
      <c r="B294" s="139"/>
      <c r="C294" s="26" t="s">
        <v>53</v>
      </c>
      <c r="D294" s="39" t="s">
        <v>132</v>
      </c>
      <c r="E294" s="40">
        <v>2</v>
      </c>
      <c r="F294" s="41">
        <v>1</v>
      </c>
      <c r="G294" s="42">
        <f>2890+1000</f>
        <v>3890</v>
      </c>
      <c r="H294" s="42">
        <f>_XLL.ОКРУГЛТ(G294*1.45,10)</f>
        <v>5640</v>
      </c>
      <c r="I294" s="92"/>
      <c r="J294" s="92"/>
    </row>
    <row r="295" spans="2:8" ht="30.75" thickBot="1">
      <c r="B295" s="138">
        <v>70</v>
      </c>
      <c r="C295" s="172" t="s">
        <v>26</v>
      </c>
      <c r="D295" s="163"/>
      <c r="E295" s="163"/>
      <c r="F295" s="163"/>
      <c r="G295" s="163"/>
      <c r="H295" s="164">
        <f t="shared" si="4"/>
        <v>0</v>
      </c>
    </row>
    <row r="296" spans="2:10" s="24" customFormat="1" ht="30">
      <c r="B296" s="139"/>
      <c r="C296" s="26" t="s">
        <v>34</v>
      </c>
      <c r="D296" s="39" t="s">
        <v>16</v>
      </c>
      <c r="E296" s="40">
        <v>2</v>
      </c>
      <c r="F296" s="41">
        <v>1</v>
      </c>
      <c r="G296" s="42">
        <v>990</v>
      </c>
      <c r="H296" s="42">
        <f t="shared" si="4"/>
        <v>1440</v>
      </c>
      <c r="I296" s="92"/>
      <c r="J296" s="92"/>
    </row>
    <row r="297" spans="2:10" s="24" customFormat="1" ht="30">
      <c r="B297" s="139"/>
      <c r="C297" s="26" t="s">
        <v>28</v>
      </c>
      <c r="D297" s="39" t="s">
        <v>16</v>
      </c>
      <c r="E297" s="40">
        <v>3</v>
      </c>
      <c r="F297" s="41">
        <v>2</v>
      </c>
      <c r="G297" s="42">
        <v>2890</v>
      </c>
      <c r="H297" s="42">
        <f t="shared" si="4"/>
        <v>4190</v>
      </c>
      <c r="I297" s="92"/>
      <c r="J297" s="92"/>
    </row>
    <row r="298" spans="2:10" s="24" customFormat="1" ht="29.25" customHeight="1" thickBot="1">
      <c r="B298" s="140"/>
      <c r="C298" s="26" t="s">
        <v>55</v>
      </c>
      <c r="D298" s="39" t="s">
        <v>16</v>
      </c>
      <c r="E298" s="40">
        <v>3</v>
      </c>
      <c r="F298" s="41">
        <v>2</v>
      </c>
      <c r="G298" s="42">
        <v>3490</v>
      </c>
      <c r="H298" s="42">
        <f t="shared" si="4"/>
        <v>5060</v>
      </c>
      <c r="I298" s="92"/>
      <c r="J298" s="92"/>
    </row>
    <row r="299" spans="2:8" ht="30.75" hidden="1" outlineLevel="1" thickBot="1">
      <c r="B299" s="138">
        <v>71</v>
      </c>
      <c r="C299" s="172" t="s">
        <v>99</v>
      </c>
      <c r="D299" s="163"/>
      <c r="E299" s="163"/>
      <c r="F299" s="163"/>
      <c r="G299" s="163"/>
      <c r="H299" s="164">
        <f t="shared" si="4"/>
        <v>0</v>
      </c>
    </row>
    <row r="300" spans="2:10" s="24" customFormat="1" ht="30" hidden="1" outlineLevel="1">
      <c r="B300" s="139"/>
      <c r="C300" s="26" t="s">
        <v>34</v>
      </c>
      <c r="D300" s="39" t="s">
        <v>132</v>
      </c>
      <c r="E300" s="40">
        <v>2</v>
      </c>
      <c r="F300" s="41">
        <v>1</v>
      </c>
      <c r="G300" s="42">
        <v>1990</v>
      </c>
      <c r="H300" s="42">
        <f t="shared" si="4"/>
        <v>2890</v>
      </c>
      <c r="I300" s="92"/>
      <c r="J300" s="92"/>
    </row>
    <row r="301" spans="2:10" s="24" customFormat="1" ht="30" hidden="1" outlineLevel="1">
      <c r="B301" s="139"/>
      <c r="C301" s="26" t="s">
        <v>100</v>
      </c>
      <c r="D301" s="39" t="s">
        <v>132</v>
      </c>
      <c r="E301" s="40">
        <v>3</v>
      </c>
      <c r="F301" s="41">
        <v>2</v>
      </c>
      <c r="G301" s="42">
        <v>3470</v>
      </c>
      <c r="H301" s="42">
        <f t="shared" si="4"/>
        <v>5030</v>
      </c>
      <c r="I301" s="92"/>
      <c r="J301" s="92"/>
    </row>
    <row r="302" spans="2:10" s="24" customFormat="1" ht="21" customHeight="1" hidden="1" outlineLevel="1" thickBot="1">
      <c r="B302" s="140"/>
      <c r="C302" s="26" t="s">
        <v>101</v>
      </c>
      <c r="D302" s="39" t="s">
        <v>132</v>
      </c>
      <c r="E302" s="40">
        <v>3</v>
      </c>
      <c r="F302" s="41">
        <v>2</v>
      </c>
      <c r="G302" s="42">
        <v>3980</v>
      </c>
      <c r="H302" s="42">
        <f t="shared" si="4"/>
        <v>5770</v>
      </c>
      <c r="I302" s="92"/>
      <c r="J302" s="92"/>
    </row>
    <row r="303" spans="2:8" ht="30.75" collapsed="1" thickBot="1">
      <c r="B303" s="138">
        <v>72</v>
      </c>
      <c r="C303" s="172" t="s">
        <v>163</v>
      </c>
      <c r="D303" s="163"/>
      <c r="E303" s="163"/>
      <c r="F303" s="163"/>
      <c r="G303" s="163"/>
      <c r="H303" s="164">
        <f t="shared" si="4"/>
        <v>0</v>
      </c>
    </row>
    <row r="304" spans="2:10" s="24" customFormat="1" ht="30">
      <c r="B304" s="139"/>
      <c r="C304" s="26" t="s">
        <v>34</v>
      </c>
      <c r="D304" s="39" t="s">
        <v>132</v>
      </c>
      <c r="E304" s="40">
        <v>2</v>
      </c>
      <c r="F304" s="41">
        <v>1</v>
      </c>
      <c r="G304" s="42">
        <v>1990</v>
      </c>
      <c r="H304" s="42">
        <f t="shared" si="4"/>
        <v>2890</v>
      </c>
      <c r="I304" s="92"/>
      <c r="J304" s="92"/>
    </row>
    <row r="305" spans="2:10" s="24" customFormat="1" ht="30">
      <c r="B305" s="139"/>
      <c r="C305" s="26" t="s">
        <v>100</v>
      </c>
      <c r="D305" s="39" t="s">
        <v>132</v>
      </c>
      <c r="E305" s="40">
        <v>3</v>
      </c>
      <c r="F305" s="41">
        <v>2</v>
      </c>
      <c r="G305" s="42">
        <v>3490</v>
      </c>
      <c r="H305" s="42">
        <f t="shared" si="4"/>
        <v>5060</v>
      </c>
      <c r="I305" s="92"/>
      <c r="J305" s="92"/>
    </row>
    <row r="306" spans="2:10" s="24" customFormat="1" ht="27.75" customHeight="1" thickBot="1">
      <c r="B306" s="140"/>
      <c r="C306" s="26" t="s">
        <v>102</v>
      </c>
      <c r="D306" s="39" t="s">
        <v>132</v>
      </c>
      <c r="E306" s="40">
        <v>3</v>
      </c>
      <c r="F306" s="41">
        <v>2</v>
      </c>
      <c r="G306" s="42">
        <v>3990</v>
      </c>
      <c r="H306" s="42">
        <f t="shared" si="4"/>
        <v>5790</v>
      </c>
      <c r="I306" s="92"/>
      <c r="J306" s="92"/>
    </row>
    <row r="307" spans="2:8" ht="30.75" thickBot="1">
      <c r="B307" s="138">
        <v>73</v>
      </c>
      <c r="C307" s="172" t="s">
        <v>103</v>
      </c>
      <c r="D307" s="163"/>
      <c r="E307" s="163"/>
      <c r="F307" s="163"/>
      <c r="G307" s="163"/>
      <c r="H307" s="164">
        <f t="shared" si="4"/>
        <v>0</v>
      </c>
    </row>
    <row r="308" spans="2:10" s="24" customFormat="1" ht="25.5" customHeight="1" hidden="1" outlineLevel="1">
      <c r="B308" s="139"/>
      <c r="C308" s="26" t="s">
        <v>60</v>
      </c>
      <c r="D308" s="39" t="s">
        <v>73</v>
      </c>
      <c r="E308" s="40">
        <v>5</v>
      </c>
      <c r="F308" s="41">
        <v>3</v>
      </c>
      <c r="G308" s="42">
        <v>1090</v>
      </c>
      <c r="H308" s="42">
        <f t="shared" si="4"/>
        <v>1580</v>
      </c>
      <c r="I308" s="92"/>
      <c r="J308" s="92"/>
    </row>
    <row r="309" spans="2:10" s="24" customFormat="1" ht="24" customHeight="1" hidden="1" outlineLevel="1">
      <c r="B309" s="139"/>
      <c r="C309" s="26" t="s">
        <v>62</v>
      </c>
      <c r="D309" s="39" t="s">
        <v>132</v>
      </c>
      <c r="E309" s="40">
        <v>5</v>
      </c>
      <c r="F309" s="41">
        <v>3</v>
      </c>
      <c r="G309" s="42">
        <v>2790</v>
      </c>
      <c r="H309" s="42">
        <f t="shared" si="4"/>
        <v>4050</v>
      </c>
      <c r="I309" s="92"/>
      <c r="J309" s="92"/>
    </row>
    <row r="310" spans="2:10" s="24" customFormat="1" ht="25.5" customHeight="1" collapsed="1">
      <c r="B310" s="139"/>
      <c r="C310" s="26" t="s">
        <v>188</v>
      </c>
      <c r="D310" s="39" t="s">
        <v>73</v>
      </c>
      <c r="E310" s="40">
        <v>5</v>
      </c>
      <c r="F310" s="41">
        <v>3</v>
      </c>
      <c r="G310" s="42">
        <f>1090+300</f>
        <v>1390</v>
      </c>
      <c r="H310" s="42">
        <f>_XLL.ОКРУГЛТ(G310*1.45,10)</f>
        <v>2020</v>
      </c>
      <c r="I310" s="92"/>
      <c r="J310" s="92"/>
    </row>
    <row r="311" spans="2:10" s="24" customFormat="1" ht="24" customHeight="1">
      <c r="B311" s="139"/>
      <c r="C311" s="26" t="s">
        <v>189</v>
      </c>
      <c r="D311" s="39" t="s">
        <v>132</v>
      </c>
      <c r="E311" s="40">
        <v>5</v>
      </c>
      <c r="F311" s="41">
        <v>3</v>
      </c>
      <c r="G311" s="42">
        <f>2790+900</f>
        <v>3690</v>
      </c>
      <c r="H311" s="42">
        <f>_XLL.ОКРУГЛТ(G311*1.45,10)</f>
        <v>5350</v>
      </c>
      <c r="I311" s="92"/>
      <c r="J311" s="92"/>
    </row>
    <row r="312" spans="2:10" s="24" customFormat="1" ht="30.75" thickBot="1">
      <c r="B312" s="140"/>
      <c r="C312" s="26" t="s">
        <v>63</v>
      </c>
      <c r="D312" s="39" t="s">
        <v>132</v>
      </c>
      <c r="E312" s="40">
        <v>2</v>
      </c>
      <c r="F312" s="41">
        <v>1</v>
      </c>
      <c r="G312" s="87">
        <v>540</v>
      </c>
      <c r="H312" s="42">
        <f t="shared" si="4"/>
        <v>780</v>
      </c>
      <c r="I312" s="92"/>
      <c r="J312" s="92"/>
    </row>
    <row r="313" spans="2:8" ht="30.75" thickBot="1">
      <c r="B313" s="138">
        <v>74</v>
      </c>
      <c r="C313" s="172" t="s">
        <v>104</v>
      </c>
      <c r="D313" s="163"/>
      <c r="E313" s="163"/>
      <c r="F313" s="163"/>
      <c r="G313" s="163"/>
      <c r="H313" s="164">
        <f t="shared" si="4"/>
        <v>0</v>
      </c>
    </row>
    <row r="314" spans="2:10" s="24" customFormat="1" ht="28.5" customHeight="1" hidden="1" outlineLevel="1">
      <c r="B314" s="139"/>
      <c r="C314" s="26" t="s">
        <v>60</v>
      </c>
      <c r="D314" s="39" t="s">
        <v>61</v>
      </c>
      <c r="E314" s="40">
        <v>5</v>
      </c>
      <c r="F314" s="41">
        <v>3</v>
      </c>
      <c r="G314" s="42">
        <v>1390</v>
      </c>
      <c r="H314" s="42">
        <f t="shared" si="4"/>
        <v>2020</v>
      </c>
      <c r="I314" s="92"/>
      <c r="J314" s="92"/>
    </row>
    <row r="315" spans="2:10" s="24" customFormat="1" ht="24" customHeight="1" hidden="1" outlineLevel="1">
      <c r="B315" s="139"/>
      <c r="C315" s="26" t="s">
        <v>105</v>
      </c>
      <c r="D315" s="39" t="s">
        <v>132</v>
      </c>
      <c r="E315" s="40">
        <v>5</v>
      </c>
      <c r="F315" s="41">
        <v>3</v>
      </c>
      <c r="G315" s="42">
        <v>3490</v>
      </c>
      <c r="H315" s="42">
        <f t="shared" si="4"/>
        <v>5060</v>
      </c>
      <c r="I315" s="92"/>
      <c r="J315" s="92"/>
    </row>
    <row r="316" spans="2:10" s="24" customFormat="1" ht="24" customHeight="1" hidden="1" outlineLevel="1">
      <c r="B316" s="139"/>
      <c r="C316" s="26" t="s">
        <v>106</v>
      </c>
      <c r="D316" s="39" t="s">
        <v>132</v>
      </c>
      <c r="E316" s="40">
        <v>5</v>
      </c>
      <c r="F316" s="41">
        <v>3</v>
      </c>
      <c r="G316" s="42">
        <v>3990</v>
      </c>
      <c r="H316" s="42">
        <f t="shared" si="4"/>
        <v>5790</v>
      </c>
      <c r="I316" s="92"/>
      <c r="J316" s="92"/>
    </row>
    <row r="317" spans="2:10" s="24" customFormat="1" ht="24" customHeight="1" collapsed="1">
      <c r="B317" s="139"/>
      <c r="C317" s="26" t="s">
        <v>188</v>
      </c>
      <c r="D317" s="39" t="s">
        <v>61</v>
      </c>
      <c r="E317" s="40">
        <v>5</v>
      </c>
      <c r="F317" s="41">
        <v>3</v>
      </c>
      <c r="G317" s="42">
        <f>1390+900</f>
        <v>2290</v>
      </c>
      <c r="H317" s="42">
        <f>_XLL.ОКРУГЛТ(G317*1.45,10)</f>
        <v>3320</v>
      </c>
      <c r="I317" s="92"/>
      <c r="J317" s="92"/>
    </row>
    <row r="318" spans="2:10" s="24" customFormat="1" ht="24" customHeight="1">
      <c r="B318" s="139"/>
      <c r="C318" s="26" t="s">
        <v>190</v>
      </c>
      <c r="D318" s="39" t="s">
        <v>132</v>
      </c>
      <c r="E318" s="40">
        <v>5</v>
      </c>
      <c r="F318" s="41">
        <v>3</v>
      </c>
      <c r="G318" s="42">
        <f>3490+1390</f>
        <v>4880</v>
      </c>
      <c r="H318" s="42">
        <f>_XLL.ОКРУГЛТ(G318*1.45,10)</f>
        <v>7080</v>
      </c>
      <c r="I318" s="92"/>
      <c r="J318" s="92"/>
    </row>
    <row r="319" spans="2:10" s="24" customFormat="1" ht="24" customHeight="1">
      <c r="B319" s="139"/>
      <c r="C319" s="26" t="s">
        <v>191</v>
      </c>
      <c r="D319" s="39" t="s">
        <v>132</v>
      </c>
      <c r="E319" s="40">
        <v>5</v>
      </c>
      <c r="F319" s="41">
        <v>3</v>
      </c>
      <c r="G319" s="42">
        <f>3990+3*900</f>
        <v>6690</v>
      </c>
      <c r="H319" s="42">
        <f>_XLL.ОКРУГЛТ(G319*1.45,10)</f>
        <v>9700</v>
      </c>
      <c r="I319" s="92"/>
      <c r="J319" s="92"/>
    </row>
    <row r="320" spans="2:10" s="24" customFormat="1" ht="24" customHeight="1" thickBot="1">
      <c r="B320" s="140"/>
      <c r="C320" s="26" t="s">
        <v>65</v>
      </c>
      <c r="D320" s="39" t="s">
        <v>132</v>
      </c>
      <c r="E320" s="40">
        <v>2</v>
      </c>
      <c r="F320" s="41">
        <v>1</v>
      </c>
      <c r="G320" s="87">
        <v>540</v>
      </c>
      <c r="H320" s="42">
        <f t="shared" si="4"/>
        <v>780</v>
      </c>
      <c r="I320" s="92"/>
      <c r="J320" s="92"/>
    </row>
    <row r="321" spans="2:8" ht="24" customHeight="1" thickBot="1">
      <c r="B321" s="138">
        <v>75</v>
      </c>
      <c r="C321" s="172" t="s">
        <v>108</v>
      </c>
      <c r="D321" s="163"/>
      <c r="E321" s="163"/>
      <c r="F321" s="163"/>
      <c r="G321" s="163"/>
      <c r="H321" s="164">
        <f t="shared" si="4"/>
        <v>0</v>
      </c>
    </row>
    <row r="322" spans="2:10" s="24" customFormat="1" ht="24" customHeight="1" hidden="1" outlineLevel="1">
      <c r="B322" s="139"/>
      <c r="C322" s="26" t="s">
        <v>60</v>
      </c>
      <c r="D322" s="39" t="s">
        <v>61</v>
      </c>
      <c r="E322" s="40">
        <v>5</v>
      </c>
      <c r="F322" s="41">
        <v>3</v>
      </c>
      <c r="G322" s="42">
        <v>1590</v>
      </c>
      <c r="H322" s="42">
        <f t="shared" si="4"/>
        <v>2310</v>
      </c>
      <c r="I322" s="92"/>
      <c r="J322" s="92"/>
    </row>
    <row r="323" spans="2:10" s="24" customFormat="1" ht="24" customHeight="1" hidden="1" outlineLevel="1">
      <c r="B323" s="139"/>
      <c r="C323" s="26" t="s">
        <v>105</v>
      </c>
      <c r="D323" s="39" t="s">
        <v>132</v>
      </c>
      <c r="E323" s="40">
        <v>5</v>
      </c>
      <c r="F323" s="41">
        <v>3</v>
      </c>
      <c r="G323" s="42">
        <v>3990</v>
      </c>
      <c r="H323" s="42">
        <f t="shared" si="4"/>
        <v>5790</v>
      </c>
      <c r="I323" s="92"/>
      <c r="J323" s="92"/>
    </row>
    <row r="324" spans="2:10" s="24" customFormat="1" ht="24" customHeight="1" hidden="1" outlineLevel="1">
      <c r="B324" s="139"/>
      <c r="C324" s="26" t="s">
        <v>106</v>
      </c>
      <c r="D324" s="39" t="s">
        <v>132</v>
      </c>
      <c r="E324" s="40">
        <v>5</v>
      </c>
      <c r="F324" s="41">
        <v>3</v>
      </c>
      <c r="G324" s="42">
        <v>4590</v>
      </c>
      <c r="H324" s="42">
        <f t="shared" si="4"/>
        <v>6660</v>
      </c>
      <c r="I324" s="92"/>
      <c r="J324" s="92"/>
    </row>
    <row r="325" spans="2:10" s="24" customFormat="1" ht="24" customHeight="1" collapsed="1">
      <c r="B325" s="139"/>
      <c r="C325" s="26" t="s">
        <v>188</v>
      </c>
      <c r="D325" s="39" t="s">
        <v>61</v>
      </c>
      <c r="E325" s="40">
        <v>5</v>
      </c>
      <c r="F325" s="41">
        <v>3</v>
      </c>
      <c r="G325" s="42">
        <f>1590+1000</f>
        <v>2590</v>
      </c>
      <c r="H325" s="42">
        <f>_XLL.ОКРУГЛТ(G325*1.45,10)</f>
        <v>3760</v>
      </c>
      <c r="I325" s="92"/>
      <c r="J325" s="92"/>
    </row>
    <row r="326" spans="2:10" s="24" customFormat="1" ht="24" customHeight="1">
      <c r="B326" s="139"/>
      <c r="C326" s="26" t="s">
        <v>190</v>
      </c>
      <c r="D326" s="39" t="s">
        <v>132</v>
      </c>
      <c r="E326" s="40">
        <v>5</v>
      </c>
      <c r="F326" s="41">
        <v>3</v>
      </c>
      <c r="G326" s="42">
        <f>3990+2200</f>
        <v>6190</v>
      </c>
      <c r="H326" s="42">
        <f>_XLL.ОКРУГЛТ(G326*1.45,10)</f>
        <v>8980</v>
      </c>
      <c r="I326" s="92"/>
      <c r="J326" s="92"/>
    </row>
    <row r="327" spans="2:10" s="24" customFormat="1" ht="24" customHeight="1">
      <c r="B327" s="139"/>
      <c r="C327" s="26" t="s">
        <v>191</v>
      </c>
      <c r="D327" s="39" t="s">
        <v>132</v>
      </c>
      <c r="E327" s="40">
        <v>5</v>
      </c>
      <c r="F327" s="41">
        <v>3</v>
      </c>
      <c r="G327" s="42">
        <f>4590+4*900</f>
        <v>8190</v>
      </c>
      <c r="H327" s="42">
        <f>_XLL.ОКРУГЛТ(G327*1.45,10)</f>
        <v>11880</v>
      </c>
      <c r="I327" s="92"/>
      <c r="J327" s="92"/>
    </row>
    <row r="328" spans="2:10" s="24" customFormat="1" ht="24" customHeight="1" thickBot="1">
      <c r="B328" s="140"/>
      <c r="C328" s="26" t="s">
        <v>107</v>
      </c>
      <c r="D328" s="39" t="s">
        <v>132</v>
      </c>
      <c r="E328" s="40">
        <v>2</v>
      </c>
      <c r="F328" s="41">
        <v>1</v>
      </c>
      <c r="G328" s="87">
        <v>540</v>
      </c>
      <c r="H328" s="42">
        <f t="shared" si="4"/>
        <v>780</v>
      </c>
      <c r="I328" s="92"/>
      <c r="J328" s="92"/>
    </row>
    <row r="329" spans="2:8" ht="24" customHeight="1" thickBot="1">
      <c r="B329" s="138">
        <v>76</v>
      </c>
      <c r="C329" s="172" t="s">
        <v>109</v>
      </c>
      <c r="D329" s="163"/>
      <c r="E329" s="163"/>
      <c r="F329" s="163"/>
      <c r="G329" s="163"/>
      <c r="H329" s="164">
        <f t="shared" si="4"/>
        <v>0</v>
      </c>
    </row>
    <row r="330" spans="2:10" s="24" customFormat="1" ht="24" customHeight="1" hidden="1" outlineLevel="1">
      <c r="B330" s="139"/>
      <c r="C330" s="26" t="s">
        <v>110</v>
      </c>
      <c r="D330" s="39" t="s">
        <v>132</v>
      </c>
      <c r="E330" s="40">
        <v>5</v>
      </c>
      <c r="F330" s="41">
        <v>3</v>
      </c>
      <c r="G330" s="42">
        <v>2570</v>
      </c>
      <c r="H330" s="42">
        <f>_XLL.ОКРУГЛТ(G330*1.45,10)</f>
        <v>3730</v>
      </c>
      <c r="I330" s="92"/>
      <c r="J330" s="92"/>
    </row>
    <row r="331" spans="2:10" s="24" customFormat="1" ht="24" customHeight="1" hidden="1" outlineLevel="1">
      <c r="B331" s="139"/>
      <c r="C331" s="26" t="s">
        <v>111</v>
      </c>
      <c r="D331" s="39" t="s">
        <v>132</v>
      </c>
      <c r="E331" s="40">
        <v>5</v>
      </c>
      <c r="F331" s="41">
        <v>3</v>
      </c>
      <c r="G331" s="42">
        <v>2980</v>
      </c>
      <c r="H331" s="42">
        <f>_XLL.ОКРУГЛТ(G331*1.45,10)</f>
        <v>4320</v>
      </c>
      <c r="I331" s="92"/>
      <c r="J331" s="92"/>
    </row>
    <row r="332" spans="2:10" s="24" customFormat="1" ht="24" customHeight="1" collapsed="1">
      <c r="B332" s="139"/>
      <c r="C332" s="26" t="s">
        <v>194</v>
      </c>
      <c r="D332" s="39" t="s">
        <v>132</v>
      </c>
      <c r="E332" s="40">
        <v>5</v>
      </c>
      <c r="F332" s="41">
        <v>3</v>
      </c>
      <c r="G332" s="42">
        <f>2570+500</f>
        <v>3070</v>
      </c>
      <c r="H332" s="42">
        <f t="shared" si="4"/>
        <v>4450</v>
      </c>
      <c r="I332" s="92"/>
      <c r="J332" s="92"/>
    </row>
    <row r="333" spans="2:10" s="24" customFormat="1" ht="24" customHeight="1" thickBot="1">
      <c r="B333" s="140"/>
      <c r="C333" s="26" t="s">
        <v>195</v>
      </c>
      <c r="D333" s="39" t="s">
        <v>132</v>
      </c>
      <c r="E333" s="40">
        <v>5</v>
      </c>
      <c r="F333" s="41">
        <v>3</v>
      </c>
      <c r="G333" s="42">
        <f>2980+1000</f>
        <v>3980</v>
      </c>
      <c r="H333" s="42">
        <f t="shared" si="4"/>
        <v>5770</v>
      </c>
      <c r="I333" s="92"/>
      <c r="J333" s="92"/>
    </row>
    <row r="334" spans="2:8" ht="24" customHeight="1" thickBot="1">
      <c r="B334" s="157">
        <v>77</v>
      </c>
      <c r="C334" s="172" t="s">
        <v>112</v>
      </c>
      <c r="D334" s="163"/>
      <c r="E334" s="163"/>
      <c r="F334" s="163"/>
      <c r="G334" s="163"/>
      <c r="H334" s="164">
        <f t="shared" si="4"/>
        <v>0</v>
      </c>
    </row>
    <row r="335" spans="2:10" s="24" customFormat="1" ht="24" customHeight="1" hidden="1" outlineLevel="1">
      <c r="B335" s="158"/>
      <c r="C335" s="26" t="s">
        <v>113</v>
      </c>
      <c r="D335" s="39" t="s">
        <v>132</v>
      </c>
      <c r="E335" s="40">
        <v>5</v>
      </c>
      <c r="F335" s="41">
        <v>3</v>
      </c>
      <c r="G335" s="42">
        <v>2970</v>
      </c>
      <c r="H335" s="42">
        <f>_XLL.ОКРУГЛТ(G335*1.45,10)</f>
        <v>4310</v>
      </c>
      <c r="I335" s="92"/>
      <c r="J335" s="92"/>
    </row>
    <row r="336" spans="2:10" s="24" customFormat="1" ht="24" customHeight="1" hidden="1" outlineLevel="1" thickBot="1">
      <c r="B336" s="158"/>
      <c r="C336" s="44" t="s">
        <v>111</v>
      </c>
      <c r="D336" s="45" t="s">
        <v>132</v>
      </c>
      <c r="E336" s="46">
        <v>5</v>
      </c>
      <c r="F336" s="47">
        <v>3</v>
      </c>
      <c r="G336" s="48">
        <v>4580</v>
      </c>
      <c r="H336" s="48">
        <f>_XLL.ОКРУГЛТ(G336*1.45,10)</f>
        <v>6640</v>
      </c>
      <c r="I336" s="92"/>
      <c r="J336" s="92"/>
    </row>
    <row r="337" spans="2:10" s="24" customFormat="1" ht="23.25" customHeight="1" collapsed="1">
      <c r="B337" s="158"/>
      <c r="C337" s="26" t="s">
        <v>196</v>
      </c>
      <c r="D337" s="39" t="s">
        <v>132</v>
      </c>
      <c r="E337" s="40">
        <v>5</v>
      </c>
      <c r="F337" s="41">
        <v>3</v>
      </c>
      <c r="G337" s="42">
        <f>2970+1000</f>
        <v>3970</v>
      </c>
      <c r="H337" s="42">
        <f t="shared" si="4"/>
        <v>5760</v>
      </c>
      <c r="I337" s="92"/>
      <c r="J337" s="92"/>
    </row>
    <row r="338" spans="2:10" s="24" customFormat="1" ht="23.25" customHeight="1" thickBot="1">
      <c r="B338" s="159"/>
      <c r="C338" s="44" t="s">
        <v>197</v>
      </c>
      <c r="D338" s="45" t="s">
        <v>132</v>
      </c>
      <c r="E338" s="46">
        <v>5</v>
      </c>
      <c r="F338" s="47">
        <v>3</v>
      </c>
      <c r="G338" s="48">
        <f>4580+1350</f>
        <v>5930</v>
      </c>
      <c r="H338" s="48">
        <f>_XLL.ОКРУГЛТ(G338*1.45,10)</f>
        <v>8600</v>
      </c>
      <c r="I338" s="92"/>
      <c r="J338" s="92"/>
    </row>
    <row r="339" spans="2:10" s="52" customFormat="1" ht="30">
      <c r="B339" s="151" t="s">
        <v>45</v>
      </c>
      <c r="C339" s="151"/>
      <c r="D339" s="151"/>
      <c r="E339" s="151"/>
      <c r="F339" s="151"/>
      <c r="G339" s="151"/>
      <c r="H339" s="151"/>
      <c r="I339" s="93"/>
      <c r="J339" s="93"/>
    </row>
    <row r="340" spans="2:10" s="52" customFormat="1" ht="30">
      <c r="B340" s="151" t="s">
        <v>114</v>
      </c>
      <c r="C340" s="151"/>
      <c r="D340" s="151"/>
      <c r="E340" s="151"/>
      <c r="F340" s="151"/>
      <c r="G340" s="151"/>
      <c r="H340" s="151"/>
      <c r="I340" s="93"/>
      <c r="J340" s="93"/>
    </row>
    <row r="341" spans="2:10" s="65" customFormat="1" ht="23.25" customHeight="1">
      <c r="B341" s="74"/>
      <c r="C341" s="54"/>
      <c r="D341" s="3"/>
      <c r="E341" s="55"/>
      <c r="F341" s="4"/>
      <c r="G341" s="4"/>
      <c r="H341" s="4"/>
      <c r="I341" s="94"/>
      <c r="J341" s="94"/>
    </row>
    <row r="342" spans="2:10" s="65" customFormat="1" ht="30">
      <c r="B342" s="53"/>
      <c r="C342" s="54"/>
      <c r="D342" s="3"/>
      <c r="E342" s="55"/>
      <c r="F342" s="4"/>
      <c r="G342" s="4"/>
      <c r="H342" s="6" t="s">
        <v>0</v>
      </c>
      <c r="I342" s="94"/>
      <c r="J342" s="94"/>
    </row>
    <row r="343" spans="2:10" s="65" customFormat="1" ht="30">
      <c r="B343" s="53"/>
      <c r="C343" s="54"/>
      <c r="D343" s="3"/>
      <c r="E343" s="55"/>
      <c r="F343" s="4"/>
      <c r="G343" s="4"/>
      <c r="H343" s="6" t="s">
        <v>1</v>
      </c>
      <c r="I343" s="94"/>
      <c r="J343" s="94"/>
    </row>
    <row r="344" spans="2:10" s="65" customFormat="1" ht="30">
      <c r="B344" s="53"/>
      <c r="C344" s="160" t="s">
        <v>222</v>
      </c>
      <c r="D344" s="3"/>
      <c r="E344" s="55"/>
      <c r="F344" s="4"/>
      <c r="G344" s="4"/>
      <c r="H344" s="6" t="s">
        <v>2</v>
      </c>
      <c r="I344" s="94"/>
      <c r="J344" s="94"/>
    </row>
    <row r="345" spans="2:10" s="65" customFormat="1" ht="30">
      <c r="B345" s="53"/>
      <c r="C345" s="54"/>
      <c r="D345" s="3"/>
      <c r="E345" s="55"/>
      <c r="F345" s="4"/>
      <c r="G345" s="4"/>
      <c r="H345" s="9" t="s">
        <v>3</v>
      </c>
      <c r="I345" s="94"/>
      <c r="J345" s="94"/>
    </row>
    <row r="346" spans="2:10" s="65" customFormat="1" ht="30">
      <c r="B346" s="53"/>
      <c r="C346" s="54"/>
      <c r="D346" s="3"/>
      <c r="E346" s="55"/>
      <c r="F346" s="4"/>
      <c r="G346" s="4"/>
      <c r="H346" s="6" t="s">
        <v>4</v>
      </c>
      <c r="I346" s="94"/>
      <c r="J346" s="94"/>
    </row>
    <row r="347" spans="2:10" s="65" customFormat="1" ht="33">
      <c r="B347" s="144" t="s">
        <v>169</v>
      </c>
      <c r="C347" s="144"/>
      <c r="D347" s="144"/>
      <c r="E347" s="144"/>
      <c r="F347" s="144"/>
      <c r="G347" s="144"/>
      <c r="H347" s="70"/>
      <c r="I347" s="94"/>
      <c r="J347" s="94"/>
    </row>
    <row r="348" spans="2:10" s="65" customFormat="1" ht="20.25" customHeight="1" thickBot="1">
      <c r="B348" s="127"/>
      <c r="C348" s="127"/>
      <c r="D348" s="127"/>
      <c r="E348" s="127"/>
      <c r="F348" s="127"/>
      <c r="G348" s="127"/>
      <c r="H348" s="70"/>
      <c r="I348" s="94"/>
      <c r="J348" s="94"/>
    </row>
    <row r="349" spans="2:10" s="65" customFormat="1" ht="39.75" customHeight="1" thickBot="1">
      <c r="B349" s="128" t="s">
        <v>7</v>
      </c>
      <c r="C349" s="129"/>
      <c r="D349" s="132" t="s">
        <v>8</v>
      </c>
      <c r="E349" s="134" t="s">
        <v>9</v>
      </c>
      <c r="F349" s="135"/>
      <c r="G349" s="136" t="s">
        <v>10</v>
      </c>
      <c r="H349" s="137"/>
      <c r="I349" s="94"/>
      <c r="J349" s="94"/>
    </row>
    <row r="350" spans="2:10" s="65" customFormat="1" ht="24.75" customHeight="1" thickBot="1">
      <c r="B350" s="130"/>
      <c r="C350" s="131"/>
      <c r="D350" s="133"/>
      <c r="E350" s="72" t="s">
        <v>11</v>
      </c>
      <c r="F350" s="73" t="s">
        <v>12</v>
      </c>
      <c r="G350" s="72" t="s">
        <v>207</v>
      </c>
      <c r="H350" s="73" t="s">
        <v>208</v>
      </c>
      <c r="I350" s="94"/>
      <c r="J350" s="94"/>
    </row>
    <row r="351" spans="2:10" s="24" customFormat="1" ht="30.75" thickBot="1">
      <c r="B351" s="95">
        <v>78</v>
      </c>
      <c r="C351" s="172" t="s">
        <v>176</v>
      </c>
      <c r="D351" s="163"/>
      <c r="E351" s="163"/>
      <c r="F351" s="163"/>
      <c r="G351" s="163"/>
      <c r="H351" s="164"/>
      <c r="I351" s="92"/>
      <c r="J351" s="92"/>
    </row>
    <row r="352" spans="2:10" s="24" customFormat="1" ht="30">
      <c r="B352" s="96"/>
      <c r="C352" s="88" t="s">
        <v>165</v>
      </c>
      <c r="D352" s="39" t="s">
        <v>170</v>
      </c>
      <c r="E352" s="90"/>
      <c r="F352" s="91"/>
      <c r="G352" s="91">
        <v>1700</v>
      </c>
      <c r="H352" s="62">
        <f aca="true" t="shared" si="5" ref="H352:H363">_XLL.ОКРУГЛТ(G352*1.45,10)</f>
        <v>2470</v>
      </c>
      <c r="I352" s="92" t="s">
        <v>153</v>
      </c>
      <c r="J352" s="92"/>
    </row>
    <row r="353" spans="2:10" s="24" customFormat="1" ht="30">
      <c r="B353" s="96"/>
      <c r="C353" s="88" t="s">
        <v>166</v>
      </c>
      <c r="D353" s="39" t="s">
        <v>132</v>
      </c>
      <c r="E353" s="90"/>
      <c r="F353" s="91"/>
      <c r="G353" s="91">
        <v>2000</v>
      </c>
      <c r="H353" s="62">
        <f t="shared" si="5"/>
        <v>2900</v>
      </c>
      <c r="I353" s="92" t="s">
        <v>153</v>
      </c>
      <c r="J353" s="92"/>
    </row>
    <row r="354" spans="2:10" s="24" customFormat="1" ht="30">
      <c r="B354" s="96"/>
      <c r="C354" s="88" t="s">
        <v>167</v>
      </c>
      <c r="D354" s="39" t="s">
        <v>132</v>
      </c>
      <c r="E354" s="90"/>
      <c r="F354" s="91"/>
      <c r="G354" s="91">
        <v>2000</v>
      </c>
      <c r="H354" s="62">
        <f t="shared" si="5"/>
        <v>2900</v>
      </c>
      <c r="I354" s="92"/>
      <c r="J354" s="92"/>
    </row>
    <row r="355" spans="2:10" s="24" customFormat="1" ht="30.75" thickBot="1">
      <c r="B355" s="96"/>
      <c r="C355" s="88" t="s">
        <v>168</v>
      </c>
      <c r="D355" s="39" t="s">
        <v>132</v>
      </c>
      <c r="E355" s="90"/>
      <c r="F355" s="91"/>
      <c r="G355" s="91">
        <v>2500</v>
      </c>
      <c r="H355" s="62">
        <f t="shared" si="5"/>
        <v>3630</v>
      </c>
      <c r="I355" s="92"/>
      <c r="J355" s="92"/>
    </row>
    <row r="356" spans="2:10" s="24" customFormat="1" ht="30.75" thickBot="1">
      <c r="B356" s="95">
        <v>78</v>
      </c>
      <c r="C356" s="172" t="s">
        <v>177</v>
      </c>
      <c r="D356" s="163"/>
      <c r="E356" s="163"/>
      <c r="F356" s="163"/>
      <c r="G356" s="163"/>
      <c r="H356" s="164"/>
      <c r="I356" s="92"/>
      <c r="J356" s="92"/>
    </row>
    <row r="357" spans="2:10" s="24" customFormat="1" ht="30">
      <c r="B357" s="96"/>
      <c r="C357" s="88" t="s">
        <v>165</v>
      </c>
      <c r="D357" s="39" t="s">
        <v>170</v>
      </c>
      <c r="E357" s="90"/>
      <c r="F357" s="91"/>
      <c r="G357" s="91">
        <v>4500</v>
      </c>
      <c r="H357" s="62">
        <f>_XLL.ОКРУГЛТ(G357*1.45,10)</f>
        <v>6530</v>
      </c>
      <c r="I357" s="92"/>
      <c r="J357" s="92"/>
    </row>
    <row r="358" spans="2:10" s="24" customFormat="1" ht="30">
      <c r="B358" s="96"/>
      <c r="C358" s="88" t="s">
        <v>166</v>
      </c>
      <c r="D358" s="39" t="s">
        <v>132</v>
      </c>
      <c r="E358" s="90"/>
      <c r="F358" s="91"/>
      <c r="G358" s="91">
        <v>6000</v>
      </c>
      <c r="H358" s="62">
        <f>_XLL.ОКРУГЛТ(G358*1.45,10)</f>
        <v>8700</v>
      </c>
      <c r="I358" s="92"/>
      <c r="J358" s="92"/>
    </row>
    <row r="359" spans="2:10" s="24" customFormat="1" ht="30">
      <c r="B359" s="96"/>
      <c r="C359" s="88" t="s">
        <v>167</v>
      </c>
      <c r="D359" s="39" t="s">
        <v>132</v>
      </c>
      <c r="E359" s="90"/>
      <c r="F359" s="91"/>
      <c r="G359" s="91">
        <v>3000</v>
      </c>
      <c r="H359" s="62">
        <f>_XLL.ОКРУГЛТ(G359*1.45,10)</f>
        <v>4350</v>
      </c>
      <c r="I359" s="92"/>
      <c r="J359" s="92"/>
    </row>
    <row r="360" spans="2:10" s="24" customFormat="1" ht="30">
      <c r="B360" s="96"/>
      <c r="C360" s="88" t="s">
        <v>168</v>
      </c>
      <c r="D360" s="39" t="s">
        <v>132</v>
      </c>
      <c r="E360" s="90"/>
      <c r="F360" s="91"/>
      <c r="G360" s="91">
        <v>5000</v>
      </c>
      <c r="H360" s="62">
        <f>_XLL.ОКРУГЛТ(G360*1.45,10)</f>
        <v>7250</v>
      </c>
      <c r="I360" s="92"/>
      <c r="J360" s="92"/>
    </row>
    <row r="361" spans="2:10" s="52" customFormat="1" ht="30">
      <c r="B361" s="96"/>
      <c r="C361" s="88" t="s">
        <v>172</v>
      </c>
      <c r="D361" s="39" t="s">
        <v>171</v>
      </c>
      <c r="E361" s="90"/>
      <c r="F361" s="91"/>
      <c r="G361" s="91">
        <v>150</v>
      </c>
      <c r="H361" s="62">
        <f t="shared" si="5"/>
        <v>220</v>
      </c>
      <c r="I361" s="93"/>
      <c r="J361" s="93"/>
    </row>
    <row r="362" spans="2:10" s="52" customFormat="1" ht="30">
      <c r="B362" s="96"/>
      <c r="C362" s="88" t="s">
        <v>173</v>
      </c>
      <c r="D362" s="89" t="s">
        <v>174</v>
      </c>
      <c r="E362" s="90"/>
      <c r="F362" s="91"/>
      <c r="G362" s="91">
        <v>500</v>
      </c>
      <c r="H362" s="62">
        <f t="shared" si="5"/>
        <v>730</v>
      </c>
      <c r="I362" s="93"/>
      <c r="J362" s="93"/>
    </row>
    <row r="363" spans="2:8" ht="30.75" thickBot="1">
      <c r="B363" s="97"/>
      <c r="C363" s="98" t="s">
        <v>175</v>
      </c>
      <c r="D363" s="45" t="s">
        <v>132</v>
      </c>
      <c r="E363" s="99"/>
      <c r="F363" s="100"/>
      <c r="G363" s="100">
        <v>4500</v>
      </c>
      <c r="H363" s="101">
        <f t="shared" si="5"/>
        <v>6530</v>
      </c>
    </row>
    <row r="364" spans="2:8" ht="30">
      <c r="B364" s="115"/>
      <c r="C364" s="75"/>
      <c r="D364" s="116"/>
      <c r="E364" s="117"/>
      <c r="F364" s="118"/>
      <c r="G364" s="118"/>
      <c r="H364" s="118"/>
    </row>
    <row r="365" spans="2:8" ht="33">
      <c r="B365" s="144" t="s">
        <v>115</v>
      </c>
      <c r="C365" s="144"/>
      <c r="D365" s="144"/>
      <c r="E365" s="144"/>
      <c r="F365" s="144"/>
      <c r="G365" s="144"/>
      <c r="H365" s="70"/>
    </row>
    <row r="366" spans="2:8" ht="30.75" thickBot="1">
      <c r="B366" s="127"/>
      <c r="C366" s="127"/>
      <c r="D366" s="127"/>
      <c r="E366" s="127"/>
      <c r="F366" s="127"/>
      <c r="G366" s="127"/>
      <c r="H366" s="70"/>
    </row>
    <row r="367" spans="2:8" ht="30.75" thickBot="1">
      <c r="B367" s="128" t="s">
        <v>7</v>
      </c>
      <c r="C367" s="129"/>
      <c r="D367" s="132" t="s">
        <v>8</v>
      </c>
      <c r="E367" s="134" t="s">
        <v>9</v>
      </c>
      <c r="F367" s="135"/>
      <c r="G367" s="136" t="s">
        <v>10</v>
      </c>
      <c r="H367" s="137"/>
    </row>
    <row r="368" spans="2:8" ht="30.75" thickBot="1">
      <c r="B368" s="130"/>
      <c r="C368" s="131"/>
      <c r="D368" s="133"/>
      <c r="E368" s="72" t="s">
        <v>11</v>
      </c>
      <c r="F368" s="73" t="s">
        <v>12</v>
      </c>
      <c r="G368" s="72" t="s">
        <v>11</v>
      </c>
      <c r="H368" s="73" t="s">
        <v>12</v>
      </c>
    </row>
    <row r="369" spans="2:8" ht="30">
      <c r="B369" s="49">
        <v>78</v>
      </c>
      <c r="C369" s="75" t="s">
        <v>116</v>
      </c>
      <c r="D369" s="76" t="s">
        <v>117</v>
      </c>
      <c r="E369" s="77">
        <v>3</v>
      </c>
      <c r="F369" s="78">
        <v>2</v>
      </c>
      <c r="G369" s="79">
        <v>250</v>
      </c>
      <c r="H369" s="79">
        <f>_XLL.ОКРУГЛТ(G369*1.45,10)</f>
        <v>360</v>
      </c>
    </row>
    <row r="370" spans="2:8" ht="30">
      <c r="B370" s="66">
        <v>79</v>
      </c>
      <c r="C370" s="26" t="s">
        <v>118</v>
      </c>
      <c r="D370" s="39" t="s">
        <v>132</v>
      </c>
      <c r="E370" s="40">
        <v>3</v>
      </c>
      <c r="F370" s="41">
        <v>2</v>
      </c>
      <c r="G370" s="42">
        <v>450</v>
      </c>
      <c r="H370" s="42">
        <f aca="true" t="shared" si="6" ref="H370:H378">_XLL.ОКРУГЛТ(G370*1.45,10)</f>
        <v>650</v>
      </c>
    </row>
    <row r="371" spans="2:8" ht="30">
      <c r="B371" s="25">
        <v>80</v>
      </c>
      <c r="C371" s="58" t="s">
        <v>204</v>
      </c>
      <c r="D371" s="39" t="s">
        <v>132</v>
      </c>
      <c r="E371" s="40">
        <v>3</v>
      </c>
      <c r="F371" s="41">
        <v>2</v>
      </c>
      <c r="G371" s="42">
        <v>690</v>
      </c>
      <c r="H371" s="42">
        <f t="shared" si="6"/>
        <v>1000</v>
      </c>
    </row>
    <row r="372" spans="2:8" ht="30">
      <c r="B372" s="57">
        <v>81</v>
      </c>
      <c r="C372" s="34" t="s">
        <v>119</v>
      </c>
      <c r="D372" s="35" t="s">
        <v>120</v>
      </c>
      <c r="E372" s="36">
        <v>3</v>
      </c>
      <c r="F372" s="37">
        <v>2</v>
      </c>
      <c r="G372" s="38">
        <v>200</v>
      </c>
      <c r="H372" s="38">
        <f t="shared" si="6"/>
        <v>290</v>
      </c>
    </row>
    <row r="373" spans="2:8" ht="30">
      <c r="B373" s="57">
        <v>82</v>
      </c>
      <c r="C373" s="26" t="s">
        <v>121</v>
      </c>
      <c r="D373" s="39" t="s">
        <v>120</v>
      </c>
      <c r="E373" s="40">
        <v>5</v>
      </c>
      <c r="F373" s="41">
        <v>3</v>
      </c>
      <c r="G373" s="42">
        <v>480</v>
      </c>
      <c r="H373" s="42">
        <f t="shared" si="6"/>
        <v>700</v>
      </c>
    </row>
    <row r="374" spans="2:8" ht="30">
      <c r="B374" s="57">
        <v>83</v>
      </c>
      <c r="C374" s="26" t="s">
        <v>122</v>
      </c>
      <c r="D374" s="39" t="s">
        <v>120</v>
      </c>
      <c r="E374" s="40">
        <v>5</v>
      </c>
      <c r="F374" s="41">
        <v>3</v>
      </c>
      <c r="G374" s="42">
        <v>490</v>
      </c>
      <c r="H374" s="42">
        <f t="shared" si="6"/>
        <v>710</v>
      </c>
    </row>
    <row r="375" spans="2:8" ht="51.75">
      <c r="B375" s="57">
        <v>84</v>
      </c>
      <c r="C375" s="26" t="s">
        <v>123</v>
      </c>
      <c r="D375" s="39" t="s">
        <v>132</v>
      </c>
      <c r="E375" s="40">
        <v>5</v>
      </c>
      <c r="F375" s="41">
        <v>3</v>
      </c>
      <c r="G375" s="42">
        <v>470</v>
      </c>
      <c r="H375" s="42">
        <f t="shared" si="6"/>
        <v>680</v>
      </c>
    </row>
    <row r="376" spans="2:8" ht="30">
      <c r="B376" s="57">
        <v>85</v>
      </c>
      <c r="C376" s="26" t="s">
        <v>124</v>
      </c>
      <c r="D376" s="39" t="s">
        <v>132</v>
      </c>
      <c r="E376" s="40">
        <v>5</v>
      </c>
      <c r="F376" s="41">
        <v>3</v>
      </c>
      <c r="G376" s="42">
        <v>890</v>
      </c>
      <c r="H376" s="42">
        <f t="shared" si="6"/>
        <v>1290</v>
      </c>
    </row>
    <row r="377" spans="2:8" ht="51.75">
      <c r="B377" s="57">
        <v>86</v>
      </c>
      <c r="C377" s="26" t="s">
        <v>125</v>
      </c>
      <c r="D377" s="39" t="s">
        <v>132</v>
      </c>
      <c r="E377" s="40">
        <v>5</v>
      </c>
      <c r="F377" s="41">
        <v>3</v>
      </c>
      <c r="G377" s="42">
        <v>800</v>
      </c>
      <c r="H377" s="42">
        <f t="shared" si="6"/>
        <v>1160</v>
      </c>
    </row>
    <row r="378" spans="2:8" ht="30.75" thickBot="1">
      <c r="B378" s="43">
        <v>87</v>
      </c>
      <c r="C378" s="44" t="s">
        <v>126</v>
      </c>
      <c r="D378" s="45" t="s">
        <v>132</v>
      </c>
      <c r="E378" s="46">
        <v>5</v>
      </c>
      <c r="F378" s="47">
        <v>3</v>
      </c>
      <c r="G378" s="48">
        <v>980</v>
      </c>
      <c r="H378" s="48">
        <f t="shared" si="6"/>
        <v>1420</v>
      </c>
    </row>
    <row r="379" spans="2:8" ht="30">
      <c r="B379" s="151" t="s">
        <v>45</v>
      </c>
      <c r="C379" s="151"/>
      <c r="D379" s="151"/>
      <c r="E379" s="151"/>
      <c r="F379" s="151"/>
      <c r="G379" s="151"/>
      <c r="H379" s="151"/>
    </row>
    <row r="380" spans="2:8" ht="30">
      <c r="B380" s="151" t="s">
        <v>114</v>
      </c>
      <c r="C380" s="151"/>
      <c r="D380" s="151"/>
      <c r="E380" s="151"/>
      <c r="F380" s="151"/>
      <c r="G380" s="151"/>
      <c r="H380" s="151"/>
    </row>
    <row r="381" spans="2:6" ht="30">
      <c r="B381" s="119" t="s">
        <v>206</v>
      </c>
      <c r="C381" s="120"/>
      <c r="D381" s="121"/>
      <c r="E381" s="122"/>
      <c r="F381" s="122"/>
    </row>
    <row r="383" spans="2:8" ht="30">
      <c r="B383" s="12"/>
      <c r="C383" s="12"/>
      <c r="D383" s="12"/>
      <c r="E383" s="12"/>
      <c r="F383" s="12"/>
      <c r="G383" s="12"/>
      <c r="H383" s="12"/>
    </row>
    <row r="384" spans="2:8" ht="30">
      <c r="B384" s="12"/>
      <c r="C384" s="12"/>
      <c r="D384" s="12"/>
      <c r="E384" s="12"/>
      <c r="F384" s="12"/>
      <c r="G384" s="12"/>
      <c r="H384" s="12"/>
    </row>
    <row r="385" spans="2:8" ht="30">
      <c r="B385" s="12"/>
      <c r="C385" s="12"/>
      <c r="D385" s="12"/>
      <c r="E385" s="12"/>
      <c r="F385" s="12"/>
      <c r="G385" s="12"/>
      <c r="H385" s="12"/>
    </row>
    <row r="386" spans="2:8" ht="30">
      <c r="B386" s="12"/>
      <c r="C386" s="12"/>
      <c r="D386" s="12"/>
      <c r="E386" s="12"/>
      <c r="F386" s="12"/>
      <c r="G386" s="12"/>
      <c r="H386" s="12"/>
    </row>
    <row r="387" spans="2:8" ht="30">
      <c r="B387" s="12"/>
      <c r="C387" s="12"/>
      <c r="D387" s="12"/>
      <c r="E387" s="12"/>
      <c r="F387" s="12"/>
      <c r="G387" s="12"/>
      <c r="H387" s="12"/>
    </row>
    <row r="388" spans="2:8" ht="30">
      <c r="B388" s="12"/>
      <c r="C388" s="12"/>
      <c r="D388" s="12"/>
      <c r="E388" s="12"/>
      <c r="F388" s="12"/>
      <c r="G388" s="12"/>
      <c r="H388" s="12"/>
    </row>
    <row r="389" spans="2:8" ht="30">
      <c r="B389" s="12"/>
      <c r="C389" s="12"/>
      <c r="D389" s="12"/>
      <c r="E389" s="12"/>
      <c r="F389" s="12"/>
      <c r="G389" s="12"/>
      <c r="H389" s="12"/>
    </row>
    <row r="390" spans="2:8" ht="30">
      <c r="B390" s="12"/>
      <c r="C390" s="12"/>
      <c r="D390" s="12"/>
      <c r="E390" s="12"/>
      <c r="F390" s="12"/>
      <c r="G390" s="12"/>
      <c r="H390" s="12"/>
    </row>
    <row r="391" spans="2:8" ht="30">
      <c r="B391" s="12"/>
      <c r="C391" s="12"/>
      <c r="D391" s="12"/>
      <c r="E391" s="12"/>
      <c r="F391" s="12"/>
      <c r="G391" s="12"/>
      <c r="H391" s="12"/>
    </row>
    <row r="392" spans="2:8" ht="30">
      <c r="B392" s="12"/>
      <c r="C392" s="12"/>
      <c r="D392" s="12"/>
      <c r="E392" s="12"/>
      <c r="F392" s="12"/>
      <c r="G392" s="12"/>
      <c r="H392" s="12"/>
    </row>
  </sheetData>
  <sheetProtection/>
  <mergeCells count="150">
    <mergeCell ref="B154:B158"/>
    <mergeCell ref="C154:H154"/>
    <mergeCell ref="B218:B220"/>
    <mergeCell ref="C218:H218"/>
    <mergeCell ref="B292:B294"/>
    <mergeCell ref="C292:H292"/>
    <mergeCell ref="B289:B291"/>
    <mergeCell ref="C289:H289"/>
    <mergeCell ref="B264:H264"/>
    <mergeCell ref="B265:H265"/>
    <mergeCell ref="B379:H379"/>
    <mergeCell ref="B380:H380"/>
    <mergeCell ref="B150:B153"/>
    <mergeCell ref="B339:H339"/>
    <mergeCell ref="B340:H340"/>
    <mergeCell ref="B365:G365"/>
    <mergeCell ref="B366:G366"/>
    <mergeCell ref="B367:C368"/>
    <mergeCell ref="D367:D368"/>
    <mergeCell ref="E367:F367"/>
    <mergeCell ref="G367:H367"/>
    <mergeCell ref="B321:B328"/>
    <mergeCell ref="C321:H321"/>
    <mergeCell ref="B329:B333"/>
    <mergeCell ref="C329:H329"/>
    <mergeCell ref="B334:B338"/>
    <mergeCell ref="C334:H334"/>
    <mergeCell ref="C351:H351"/>
    <mergeCell ref="C356:H356"/>
    <mergeCell ref="B347:G347"/>
    <mergeCell ref="B303:B306"/>
    <mergeCell ref="C303:H303"/>
    <mergeCell ref="B307:B312"/>
    <mergeCell ref="C307:H307"/>
    <mergeCell ref="B313:B320"/>
    <mergeCell ref="C313:H313"/>
    <mergeCell ref="B295:B298"/>
    <mergeCell ref="C295:H295"/>
    <mergeCell ref="B299:B302"/>
    <mergeCell ref="C299:H299"/>
    <mergeCell ref="B275:G275"/>
    <mergeCell ref="B277:H277"/>
    <mergeCell ref="B278:C279"/>
    <mergeCell ref="D278:D279"/>
    <mergeCell ref="E278:F278"/>
    <mergeCell ref="G278:H278"/>
    <mergeCell ref="B266:H266"/>
    <mergeCell ref="B267:H267"/>
    <mergeCell ref="B268:H268"/>
    <mergeCell ref="B274:G274"/>
    <mergeCell ref="B246:B251"/>
    <mergeCell ref="C246:H246"/>
    <mergeCell ref="B252:B257"/>
    <mergeCell ref="C252:H252"/>
    <mergeCell ref="B258:B263"/>
    <mergeCell ref="C258:H258"/>
    <mergeCell ref="B231:B235"/>
    <mergeCell ref="C231:H231"/>
    <mergeCell ref="B236:B240"/>
    <mergeCell ref="C236:H236"/>
    <mergeCell ref="B241:B245"/>
    <mergeCell ref="C241:H241"/>
    <mergeCell ref="B215:B217"/>
    <mergeCell ref="C215:H215"/>
    <mergeCell ref="B221:B225"/>
    <mergeCell ref="C221:H221"/>
    <mergeCell ref="B226:B230"/>
    <mergeCell ref="C226:H226"/>
    <mergeCell ref="B196:H196"/>
    <mergeCell ref="B205:H205"/>
    <mergeCell ref="B206:C207"/>
    <mergeCell ref="D206:D207"/>
    <mergeCell ref="E206:F206"/>
    <mergeCell ref="G206:H206"/>
    <mergeCell ref="B186:B191"/>
    <mergeCell ref="C186:H186"/>
    <mergeCell ref="B192:H192"/>
    <mergeCell ref="B193:H193"/>
    <mergeCell ref="B194:H194"/>
    <mergeCell ref="B195:H195"/>
    <mergeCell ref="B169:B173"/>
    <mergeCell ref="C169:H169"/>
    <mergeCell ref="B174:B179"/>
    <mergeCell ref="C174:H174"/>
    <mergeCell ref="B180:B185"/>
    <mergeCell ref="C180:H180"/>
    <mergeCell ref="C150:H150"/>
    <mergeCell ref="B159:B163"/>
    <mergeCell ref="C159:H159"/>
    <mergeCell ref="B164:B168"/>
    <mergeCell ref="C164:H164"/>
    <mergeCell ref="B132:H132"/>
    <mergeCell ref="B138:H138"/>
    <mergeCell ref="B139:C140"/>
    <mergeCell ref="D139:D140"/>
    <mergeCell ref="E139:F139"/>
    <mergeCell ref="G139:H139"/>
    <mergeCell ref="B122:B127"/>
    <mergeCell ref="C122:H122"/>
    <mergeCell ref="B128:H128"/>
    <mergeCell ref="B129:H129"/>
    <mergeCell ref="B130:H130"/>
    <mergeCell ref="B131:H131"/>
    <mergeCell ref="B105:B109"/>
    <mergeCell ref="C105:H105"/>
    <mergeCell ref="B110:B115"/>
    <mergeCell ref="C110:H110"/>
    <mergeCell ref="B116:B121"/>
    <mergeCell ref="C116:H116"/>
    <mergeCell ref="B88:B90"/>
    <mergeCell ref="C88:H88"/>
    <mergeCell ref="B95:B99"/>
    <mergeCell ref="C95:H95"/>
    <mergeCell ref="B100:B104"/>
    <mergeCell ref="C100:H100"/>
    <mergeCell ref="B77:C78"/>
    <mergeCell ref="D77:D78"/>
    <mergeCell ref="E77:F77"/>
    <mergeCell ref="G77:H77"/>
    <mergeCell ref="B52:B57"/>
    <mergeCell ref="C52:H52"/>
    <mergeCell ref="B64:H64"/>
    <mergeCell ref="B65:H65"/>
    <mergeCell ref="B66:H66"/>
    <mergeCell ref="B41:B45"/>
    <mergeCell ref="C41:H41"/>
    <mergeCell ref="B46:B48"/>
    <mergeCell ref="C46:H46"/>
    <mergeCell ref="B49:B51"/>
    <mergeCell ref="C49:H49"/>
    <mergeCell ref="B23:B26"/>
    <mergeCell ref="C23:H23"/>
    <mergeCell ref="B31:B35"/>
    <mergeCell ref="C31:H31"/>
    <mergeCell ref="B36:B40"/>
    <mergeCell ref="C36:H36"/>
    <mergeCell ref="B27:B30"/>
    <mergeCell ref="C27:H27"/>
    <mergeCell ref="B6:G6"/>
    <mergeCell ref="B9:G9"/>
    <mergeCell ref="B348:G348"/>
    <mergeCell ref="B349:C350"/>
    <mergeCell ref="D349:D350"/>
    <mergeCell ref="E349:F349"/>
    <mergeCell ref="G349:H349"/>
    <mergeCell ref="B58:B63"/>
    <mergeCell ref="C58:H58"/>
    <mergeCell ref="B91:B94"/>
    <mergeCell ref="C91:H91"/>
    <mergeCell ref="B76:H76"/>
  </mergeCells>
  <printOptions/>
  <pageMargins left="0" right="0" top="0" bottom="0" header="0.31496062992125984" footer="0.31496062992125984"/>
  <pageSetup fitToHeight="6" horizontalDpi="600" verticalDpi="600" orientation="portrait" paperSize="9" scale="40" r:id="rId1"/>
  <headerFooter alignWithMargins="0">
    <oddFooter>&amp;LЕдиная информационная служба
8 800 200 82 27
www.dryclean.ru
&amp;RСтраница  &amp;P из &amp;N</oddFooter>
  </headerFooter>
  <rowBreaks count="5" manualBreakCount="5">
    <brk id="67" max="255" man="1"/>
    <brk id="132" max="255" man="1"/>
    <brk id="197" max="255" man="1"/>
    <brk id="268" max="255" man="1"/>
    <brk id="3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="55" zoomScaleNormal="55" zoomScalePageLayoutView="0" workbookViewId="0" topLeftCell="A1">
      <selection activeCell="C1" sqref="C1"/>
    </sheetView>
  </sheetViews>
  <sheetFormatPr defaultColWidth="8.875" defaultRowHeight="12.75"/>
  <cols>
    <col min="1" max="2" width="8.875" style="0" customWidth="1"/>
    <col min="3" max="3" width="135.75390625" style="0" customWidth="1"/>
    <col min="4" max="4" width="19.875" style="0" customWidth="1"/>
    <col min="5" max="5" width="15.375" style="0" customWidth="1"/>
    <col min="6" max="6" width="17.75390625" style="0" customWidth="1"/>
    <col min="7" max="7" width="18.00390625" style="0" customWidth="1"/>
    <col min="8" max="8" width="19.75390625" style="0" customWidth="1"/>
  </cols>
  <sheetData>
    <row r="1" spans="1:8" ht="23.25">
      <c r="A1" s="7"/>
      <c r="B1" s="1"/>
      <c r="C1" s="2"/>
      <c r="D1" s="3"/>
      <c r="E1" s="4"/>
      <c r="F1" s="4"/>
      <c r="G1" s="5"/>
      <c r="H1" s="6" t="s">
        <v>0</v>
      </c>
    </row>
    <row r="2" spans="1:8" ht="23.25">
      <c r="A2" s="7"/>
      <c r="B2" s="1"/>
      <c r="C2" s="2"/>
      <c r="D2" s="3"/>
      <c r="E2" s="4"/>
      <c r="F2" s="4"/>
      <c r="G2" s="5"/>
      <c r="H2" s="6" t="s">
        <v>1</v>
      </c>
    </row>
    <row r="3" spans="1:8" ht="30">
      <c r="A3" s="7"/>
      <c r="B3" s="1"/>
      <c r="C3" s="160" t="s">
        <v>222</v>
      </c>
      <c r="D3" s="3"/>
      <c r="E3" s="4"/>
      <c r="F3" s="4"/>
      <c r="G3" s="5"/>
      <c r="H3" s="6" t="s">
        <v>2</v>
      </c>
    </row>
    <row r="4" spans="1:8" ht="23.25">
      <c r="A4" s="7"/>
      <c r="B4" s="1"/>
      <c r="C4" s="2"/>
      <c r="D4" s="3"/>
      <c r="E4" s="4"/>
      <c r="F4" s="4"/>
      <c r="G4" s="8"/>
      <c r="H4" s="9" t="s">
        <v>3</v>
      </c>
    </row>
    <row r="5" spans="1:8" ht="23.25">
      <c r="A5" s="7"/>
      <c r="B5" s="1"/>
      <c r="C5" s="2"/>
      <c r="D5" s="3"/>
      <c r="E5" s="4"/>
      <c r="F5" s="4"/>
      <c r="G5" s="8"/>
      <c r="H5" s="6" t="s">
        <v>4</v>
      </c>
    </row>
    <row r="6" spans="1:8" ht="33">
      <c r="A6" s="12"/>
      <c r="B6" s="144"/>
      <c r="C6" s="144"/>
      <c r="D6" s="144"/>
      <c r="E6" s="144"/>
      <c r="F6" s="144"/>
      <c r="G6" s="144"/>
      <c r="H6" s="11"/>
    </row>
    <row r="7" spans="1:8" ht="33">
      <c r="A7" s="12"/>
      <c r="B7" s="10"/>
      <c r="C7" s="10"/>
      <c r="D7" s="10"/>
      <c r="E7" s="10"/>
      <c r="F7" s="10"/>
      <c r="G7" s="10"/>
      <c r="H7" s="11"/>
    </row>
    <row r="8" spans="1:8" ht="21" thickBot="1">
      <c r="A8" s="12"/>
      <c r="B8" s="13"/>
      <c r="C8" s="14"/>
      <c r="D8" s="15"/>
      <c r="E8" s="5"/>
      <c r="F8" s="5"/>
      <c r="G8" s="8"/>
      <c r="H8" s="8"/>
    </row>
    <row r="9" spans="1:8" ht="45.75" thickBot="1">
      <c r="A9" s="12"/>
      <c r="B9" s="141" t="s">
        <v>134</v>
      </c>
      <c r="C9" s="142"/>
      <c r="D9" s="142"/>
      <c r="E9" s="142"/>
      <c r="F9" s="142"/>
      <c r="G9" s="142"/>
      <c r="H9" s="143"/>
    </row>
    <row r="10" spans="1:8" ht="21" thickBot="1">
      <c r="A10" s="12"/>
      <c r="B10" s="128" t="s">
        <v>7</v>
      </c>
      <c r="C10" s="129"/>
      <c r="D10" s="132" t="s">
        <v>8</v>
      </c>
      <c r="E10" s="134" t="s">
        <v>9</v>
      </c>
      <c r="F10" s="135"/>
      <c r="G10" s="136" t="s">
        <v>10</v>
      </c>
      <c r="H10" s="137"/>
    </row>
    <row r="11" spans="1:8" ht="21" thickBot="1">
      <c r="A11" s="12"/>
      <c r="B11" s="152"/>
      <c r="C11" s="153"/>
      <c r="D11" s="154"/>
      <c r="E11" s="16" t="s">
        <v>11</v>
      </c>
      <c r="F11" s="17" t="s">
        <v>12</v>
      </c>
      <c r="G11" s="16" t="s">
        <v>11</v>
      </c>
      <c r="H11" s="17" t="s">
        <v>12</v>
      </c>
    </row>
    <row r="12" spans="1:8" ht="51">
      <c r="A12" s="24"/>
      <c r="B12" s="18">
        <v>88</v>
      </c>
      <c r="C12" s="19" t="s">
        <v>133</v>
      </c>
      <c r="D12" s="20" t="s">
        <v>14</v>
      </c>
      <c r="E12" s="21">
        <v>7</v>
      </c>
      <c r="F12" s="22">
        <v>3</v>
      </c>
      <c r="G12" s="22">
        <v>390</v>
      </c>
      <c r="H12" s="23">
        <f aca="true" t="shared" si="0" ref="H12:H17">_XLL.ОКРУГЛТ(G12*1.45,10)</f>
        <v>570</v>
      </c>
    </row>
    <row r="13" spans="1:8" ht="51">
      <c r="A13" s="24"/>
      <c r="B13" s="25">
        <f>B12+1</f>
        <v>89</v>
      </c>
      <c r="C13" s="26" t="s">
        <v>135</v>
      </c>
      <c r="D13" s="27" t="s">
        <v>14</v>
      </c>
      <c r="E13" s="28">
        <v>7</v>
      </c>
      <c r="F13" s="29">
        <v>3</v>
      </c>
      <c r="G13" s="29">
        <v>690</v>
      </c>
      <c r="H13" s="30">
        <f t="shared" si="0"/>
        <v>1000</v>
      </c>
    </row>
    <row r="14" spans="1:8" ht="51">
      <c r="A14" s="24"/>
      <c r="B14" s="31">
        <v>90</v>
      </c>
      <c r="C14" s="26" t="s">
        <v>136</v>
      </c>
      <c r="D14" s="27" t="s">
        <v>14</v>
      </c>
      <c r="E14" s="28">
        <v>7</v>
      </c>
      <c r="F14" s="29">
        <v>3</v>
      </c>
      <c r="G14" s="29">
        <v>490</v>
      </c>
      <c r="H14" s="30">
        <f t="shared" si="0"/>
        <v>710</v>
      </c>
    </row>
    <row r="15" spans="1:8" ht="51">
      <c r="A15" s="24"/>
      <c r="B15" s="25">
        <v>91</v>
      </c>
      <c r="C15" s="26" t="s">
        <v>140</v>
      </c>
      <c r="D15" s="27" t="s">
        <v>14</v>
      </c>
      <c r="E15" s="28">
        <v>7</v>
      </c>
      <c r="F15" s="29">
        <v>3</v>
      </c>
      <c r="G15" s="29">
        <v>590</v>
      </c>
      <c r="H15" s="30">
        <f t="shared" si="0"/>
        <v>860</v>
      </c>
    </row>
    <row r="16" spans="1:8" ht="51">
      <c r="A16" s="24"/>
      <c r="B16" s="25">
        <v>92</v>
      </c>
      <c r="C16" s="26" t="s">
        <v>137</v>
      </c>
      <c r="D16" s="27" t="s">
        <v>14</v>
      </c>
      <c r="E16" s="28">
        <v>7</v>
      </c>
      <c r="F16" s="29">
        <v>3</v>
      </c>
      <c r="G16" s="29">
        <v>690</v>
      </c>
      <c r="H16" s="30">
        <f t="shared" si="0"/>
        <v>1000</v>
      </c>
    </row>
    <row r="17" spans="1:8" ht="51.75" thickBot="1">
      <c r="A17" s="24"/>
      <c r="B17" s="80">
        <v>93</v>
      </c>
      <c r="C17" s="44" t="s">
        <v>138</v>
      </c>
      <c r="D17" s="82" t="s">
        <v>14</v>
      </c>
      <c r="E17" s="84">
        <v>7</v>
      </c>
      <c r="F17" s="85">
        <v>3</v>
      </c>
      <c r="G17" s="85">
        <v>990</v>
      </c>
      <c r="H17" s="86">
        <f t="shared" si="0"/>
        <v>1440</v>
      </c>
    </row>
    <row r="18" spans="1:8" ht="20.25">
      <c r="A18" s="52"/>
      <c r="B18" s="151" t="s">
        <v>45</v>
      </c>
      <c r="C18" s="151"/>
      <c r="D18" s="151"/>
      <c r="E18" s="151"/>
      <c r="F18" s="151"/>
      <c r="G18" s="151"/>
      <c r="H18" s="151"/>
    </row>
    <row r="19" spans="1:8" ht="20.25">
      <c r="A19" s="52"/>
      <c r="B19" s="151" t="s">
        <v>46</v>
      </c>
      <c r="C19" s="151"/>
      <c r="D19" s="151"/>
      <c r="E19" s="151"/>
      <c r="F19" s="151"/>
      <c r="G19" s="151"/>
      <c r="H19" s="151"/>
    </row>
    <row r="20" spans="1:8" ht="20.25">
      <c r="A20" s="52"/>
      <c r="B20" s="151" t="s">
        <v>139</v>
      </c>
      <c r="C20" s="151"/>
      <c r="D20" s="151"/>
      <c r="E20" s="151"/>
      <c r="F20" s="151"/>
      <c r="G20" s="151"/>
      <c r="H20" s="151"/>
    </row>
  </sheetData>
  <sheetProtection/>
  <mergeCells count="9">
    <mergeCell ref="B18:H18"/>
    <mergeCell ref="B19:H19"/>
    <mergeCell ref="B20:H20"/>
    <mergeCell ref="B6:G6"/>
    <mergeCell ref="B9:H9"/>
    <mergeCell ref="B10:C11"/>
    <mergeCell ref="D10:D11"/>
    <mergeCell ref="E10:F10"/>
    <mergeCell ref="G10:H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8"/>
  <sheetViews>
    <sheetView zoomScalePageLayoutView="0" workbookViewId="0" topLeftCell="A1">
      <selection activeCell="E6" sqref="E6"/>
    </sheetView>
  </sheetViews>
  <sheetFormatPr defaultColWidth="8.875" defaultRowHeight="12.75"/>
  <sheetData>
    <row r="2" ht="12.75">
      <c r="A2" t="s">
        <v>141</v>
      </c>
    </row>
    <row r="3" ht="12.75">
      <c r="A3" t="s">
        <v>142</v>
      </c>
    </row>
    <row r="4" ht="12.75">
      <c r="A4" t="s">
        <v>143</v>
      </c>
    </row>
    <row r="5" ht="12.75">
      <c r="A5" t="s">
        <v>144</v>
      </c>
    </row>
    <row r="6" ht="12.75">
      <c r="A6" t="s">
        <v>145</v>
      </c>
    </row>
    <row r="7" ht="12.75">
      <c r="A7" t="s">
        <v>146</v>
      </c>
    </row>
    <row r="8" ht="12.75">
      <c r="A8" t="s">
        <v>147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4"/>
  <sheetViews>
    <sheetView zoomScalePageLayoutView="0" workbookViewId="0" topLeftCell="A1">
      <selection activeCell="E18" sqref="E18"/>
    </sheetView>
  </sheetViews>
  <sheetFormatPr defaultColWidth="8.875" defaultRowHeight="12.75"/>
  <sheetData>
    <row r="1" ht="13.5" thickBot="1"/>
    <row r="2" spans="1:3" ht="25.5">
      <c r="A2" s="107"/>
      <c r="B2" s="108" t="s">
        <v>11</v>
      </c>
      <c r="C2" s="109" t="s">
        <v>12</v>
      </c>
    </row>
    <row r="3" spans="1:3" ht="12.75">
      <c r="A3" s="110" t="s">
        <v>201</v>
      </c>
      <c r="B3" s="106">
        <v>5</v>
      </c>
      <c r="C3" s="111">
        <v>3</v>
      </c>
    </row>
    <row r="4" spans="1:3" ht="13.5" thickBot="1">
      <c r="A4" s="112" t="s">
        <v>202</v>
      </c>
      <c r="B4" s="113">
        <v>7</v>
      </c>
      <c r="C4" s="114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Каверзнева</dc:creator>
  <cp:keywords/>
  <dc:description/>
  <cp:lastModifiedBy>Секвойя</cp:lastModifiedBy>
  <cp:lastPrinted>2019-06-07T17:41:13Z</cp:lastPrinted>
  <dcterms:created xsi:type="dcterms:W3CDTF">2017-11-30T12:52:56Z</dcterms:created>
  <dcterms:modified xsi:type="dcterms:W3CDTF">2022-02-16T14:42:01Z</dcterms:modified>
  <cp:category/>
  <cp:version/>
  <cp:contentType/>
  <cp:contentStatus/>
</cp:coreProperties>
</file>